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_2021_TARYBOS SPRENDIMAI\"/>
    </mc:Choice>
  </mc:AlternateContent>
  <xr:revisionPtr revIDLastSave="0" documentId="8_{151F18DF-74E7-4989-8B1D-CF6C9027C97C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1 pr._pajamos" sheetId="11" r:id="rId1"/>
    <sheet name="2 pr._pajamos pagal rūšis" sheetId="12" state="hidden" r:id="rId2"/>
    <sheet name="3 pr._asignavimų suvestinė" sheetId="14" r:id="rId3"/>
    <sheet name="4 pr._savarankiškosios f-jos" sheetId="1" r:id="rId4"/>
    <sheet name="5 pr._valstybinės f-jos" sheetId="2" state="hidden" r:id="rId5"/>
    <sheet name="6 pr._ugdymo reikmės" sheetId="3" r:id="rId6"/>
    <sheet name="7 pr._kita dotacija" sheetId="4" r:id="rId7"/>
    <sheet name="8 pr._aplinkos apsaugos s. p." sheetId="6" state="hidden" r:id="rId8"/>
    <sheet name="9 pr._įstaigų pajamos" sheetId="7" state="hidden" r:id="rId9"/>
    <sheet name="10 pr._skolintos lėšos" sheetId="8" r:id="rId10"/>
    <sheet name="11 pr._nepanaudotos lėšos" sheetId="15" state="hidden" r:id="rId11"/>
    <sheet name="12 pr._suvestinė pagal progr." sheetId="10" r:id="rId12"/>
  </sheets>
  <definedNames>
    <definedName name="_xlnm.Print_Titles" localSheetId="0">'1 pr._pajamos'!$24:$24</definedName>
    <definedName name="_xlnm.Print_Titles" localSheetId="1">'2 pr._pajamos pagal rūšis'!$22:$24</definedName>
    <definedName name="_xlnm.Print_Titles" localSheetId="2">'3 pr._asignavimų suvestinė'!$24:$26</definedName>
    <definedName name="_xlnm.Print_Titles" localSheetId="3">'4 pr._savarankiškosios f-jos'!$24:$26</definedName>
    <definedName name="_xlnm.Print_Titles" localSheetId="6">'7 pr._kita dotacija'!$24:$26</definedName>
    <definedName name="_xlnm.Print_Titles" localSheetId="8">'9 pr._įstaigų pajamos'!$22:$24</definedName>
  </definedNames>
  <calcPr calcId="191029"/>
</workbook>
</file>

<file path=xl/calcChain.xml><?xml version="1.0" encoding="utf-8"?>
<calcChain xmlns="http://schemas.openxmlformats.org/spreadsheetml/2006/main">
  <c r="K305" i="4" l="1"/>
  <c r="H305" i="4" s="1"/>
  <c r="J305" i="4"/>
  <c r="I305" i="4"/>
  <c r="F305" i="4"/>
  <c r="G305" i="4"/>
  <c r="E305" i="4"/>
  <c r="D305" i="4" s="1"/>
  <c r="K303" i="4"/>
  <c r="H303" i="4" s="1"/>
  <c r="J303" i="4"/>
  <c r="I303" i="4"/>
  <c r="F303" i="4"/>
  <c r="G303" i="4"/>
  <c r="E303" i="4"/>
  <c r="G308" i="4"/>
  <c r="F308" i="4"/>
  <c r="E308" i="4"/>
  <c r="D308" i="4" s="1"/>
  <c r="G307" i="4"/>
  <c r="F307" i="4"/>
  <c r="E307" i="4"/>
  <c r="F306" i="4"/>
  <c r="E306" i="4"/>
  <c r="Z29" i="4"/>
  <c r="AA29" i="4"/>
  <c r="Z30" i="4"/>
  <c r="AA30" i="4"/>
  <c r="Z83" i="4"/>
  <c r="AA83" i="4"/>
  <c r="Z85" i="4"/>
  <c r="AA85" i="4"/>
  <c r="Z96" i="4"/>
  <c r="AA96" i="4"/>
  <c r="Z98" i="4"/>
  <c r="AA98" i="4"/>
  <c r="AA102" i="4"/>
  <c r="Z105" i="4"/>
  <c r="AA105" i="4"/>
  <c r="Z109" i="4"/>
  <c r="AA109" i="4"/>
  <c r="Z111" i="4"/>
  <c r="AA111" i="4"/>
  <c r="Z121" i="4"/>
  <c r="AA121" i="4"/>
  <c r="Z123" i="4"/>
  <c r="AA123" i="4"/>
  <c r="Z128" i="4"/>
  <c r="AA128" i="4"/>
  <c r="Z131" i="4"/>
  <c r="AA131" i="4"/>
  <c r="Z133" i="4"/>
  <c r="AA133" i="4"/>
  <c r="Z139" i="4"/>
  <c r="AA139" i="4"/>
  <c r="Z143" i="4"/>
  <c r="AA143" i="4"/>
  <c r="Z149" i="4"/>
  <c r="AA149" i="4"/>
  <c r="Z154" i="4"/>
  <c r="AA154" i="4"/>
  <c r="Z159" i="4"/>
  <c r="AA159" i="4"/>
  <c r="Z164" i="4"/>
  <c r="AA164" i="4"/>
  <c r="Z170" i="4"/>
  <c r="AA170" i="4"/>
  <c r="Z173" i="4"/>
  <c r="AA173" i="4"/>
  <c r="Z177" i="4"/>
  <c r="AA177" i="4"/>
  <c r="Z180" i="4"/>
  <c r="AA180" i="4"/>
  <c r="Z184" i="4"/>
  <c r="AA184" i="4"/>
  <c r="Z188" i="4"/>
  <c r="AA188" i="4"/>
  <c r="Z192" i="4"/>
  <c r="AA192" i="4"/>
  <c r="Z196" i="4"/>
  <c r="AA196" i="4"/>
  <c r="Z200" i="4"/>
  <c r="AA200" i="4"/>
  <c r="Z204" i="4"/>
  <c r="AA204" i="4"/>
  <c r="Z208" i="4"/>
  <c r="AA208" i="4"/>
  <c r="Z212" i="4"/>
  <c r="AA212" i="4"/>
  <c r="Z215" i="4"/>
  <c r="AA215" i="4"/>
  <c r="Z224" i="4"/>
  <c r="AA224" i="4"/>
  <c r="Z226" i="4"/>
  <c r="AA226" i="4"/>
  <c r="Z228" i="4"/>
  <c r="AA228" i="4"/>
  <c r="Z230" i="4"/>
  <c r="AA230" i="4"/>
  <c r="Z232" i="4"/>
  <c r="AA232" i="4"/>
  <c r="Z234" i="4"/>
  <c r="AA234" i="4"/>
  <c r="Z236" i="4"/>
  <c r="AA236" i="4"/>
  <c r="Z240" i="4"/>
  <c r="AA240" i="4"/>
  <c r="Z242" i="4"/>
  <c r="AA242" i="4"/>
  <c r="Z248" i="4"/>
  <c r="AA248" i="4"/>
  <c r="Z252" i="4"/>
  <c r="AA252" i="4"/>
  <c r="Z254" i="4"/>
  <c r="AA254" i="4"/>
  <c r="Z258" i="4"/>
  <c r="AA258" i="4"/>
  <c r="Z262" i="4"/>
  <c r="AA262" i="4"/>
  <c r="Z268" i="4"/>
  <c r="AA268" i="4"/>
  <c r="Z272" i="4"/>
  <c r="AA272" i="4"/>
  <c r="Z276" i="4"/>
  <c r="AA276" i="4"/>
  <c r="Z280" i="4"/>
  <c r="AA280" i="4"/>
  <c r="Z282" i="4"/>
  <c r="AA282" i="4"/>
  <c r="Z287" i="4"/>
  <c r="AA287" i="4"/>
  <c r="Z289" i="4"/>
  <c r="AA289" i="4"/>
  <c r="Z293" i="4"/>
  <c r="AA293" i="4"/>
  <c r="Z297" i="4"/>
  <c r="AA297" i="4"/>
  <c r="Z299" i="4"/>
  <c r="AA299" i="4"/>
  <c r="Z302" i="4"/>
  <c r="AA302" i="4"/>
  <c r="Z309" i="4"/>
  <c r="AA309" i="4"/>
  <c r="Z317" i="4"/>
  <c r="AA317" i="4"/>
  <c r="Z320" i="4"/>
  <c r="AA320" i="4"/>
  <c r="Z324" i="4"/>
  <c r="AA324" i="4"/>
  <c r="D113" i="4"/>
  <c r="E241" i="4"/>
  <c r="E110" i="4"/>
  <c r="E97" i="4"/>
  <c r="E84" i="4"/>
  <c r="F214" i="4"/>
  <c r="E214" i="4"/>
  <c r="F172" i="4"/>
  <c r="E172" i="4"/>
  <c r="F163" i="4"/>
  <c r="E163" i="4"/>
  <c r="F158" i="4"/>
  <c r="E158" i="4"/>
  <c r="F153" i="4"/>
  <c r="E153" i="4"/>
  <c r="F148" i="4"/>
  <c r="E148" i="4"/>
  <c r="F142" i="4"/>
  <c r="E142" i="4"/>
  <c r="F138" i="4"/>
  <c r="E138" i="4"/>
  <c r="F132" i="4"/>
  <c r="E132" i="4"/>
  <c r="F127" i="4"/>
  <c r="E127" i="4"/>
  <c r="F120" i="4"/>
  <c r="E120" i="4"/>
  <c r="D125" i="4"/>
  <c r="D124" i="4"/>
  <c r="H87" i="4"/>
  <c r="H88" i="4"/>
  <c r="H89" i="4"/>
  <c r="E136" i="11"/>
  <c r="F304" i="4"/>
  <c r="AA304" i="4" s="1"/>
  <c r="E304" i="4"/>
  <c r="D304" i="4" s="1"/>
  <c r="I304" i="4"/>
  <c r="H304" i="4" s="1"/>
  <c r="F97" i="4"/>
  <c r="D101" i="4"/>
  <c r="D102" i="4"/>
  <c r="I97" i="4"/>
  <c r="M102" i="4"/>
  <c r="H102" i="4"/>
  <c r="K58" i="3"/>
  <c r="J58" i="3"/>
  <c r="I58" i="3"/>
  <c r="E114" i="11"/>
  <c r="E115" i="11"/>
  <c r="D61" i="14"/>
  <c r="D60" i="14"/>
  <c r="D58" i="14"/>
  <c r="H58" i="14"/>
  <c r="H61" i="14"/>
  <c r="H60" i="14"/>
  <c r="D56" i="14"/>
  <c r="H56" i="14"/>
  <c r="I308" i="4"/>
  <c r="J308" i="4"/>
  <c r="J142" i="4"/>
  <c r="K142" i="4"/>
  <c r="I142" i="4"/>
  <c r="J148" i="4"/>
  <c r="I148" i="4"/>
  <c r="J158" i="4"/>
  <c r="I158" i="4"/>
  <c r="J153" i="4"/>
  <c r="I153" i="4"/>
  <c r="H230" i="4"/>
  <c r="H231" i="4"/>
  <c r="N231" i="4"/>
  <c r="AA231" i="4" s="1"/>
  <c r="M231" i="4"/>
  <c r="Z231" i="4" s="1"/>
  <c r="D226" i="4"/>
  <c r="D227" i="4"/>
  <c r="D228" i="4"/>
  <c r="D229" i="4"/>
  <c r="D230" i="4"/>
  <c r="D231" i="4"/>
  <c r="D232" i="4"/>
  <c r="H229" i="4"/>
  <c r="N223" i="4"/>
  <c r="AA223" i="4" s="1"/>
  <c r="M223" i="4"/>
  <c r="Z223" i="4" s="1"/>
  <c r="L224" i="4"/>
  <c r="H224" i="4"/>
  <c r="M229" i="4"/>
  <c r="Z229" i="4" s="1"/>
  <c r="N229" i="4"/>
  <c r="AA229" i="4" s="1"/>
  <c r="N227" i="4"/>
  <c r="AA227" i="4" s="1"/>
  <c r="M227" i="4"/>
  <c r="Z227" i="4" s="1"/>
  <c r="N225" i="4"/>
  <c r="AA225" i="4" s="1"/>
  <c r="M225" i="4"/>
  <c r="Z225" i="4" s="1"/>
  <c r="K225" i="4"/>
  <c r="H225" i="4" s="1"/>
  <c r="N221" i="4"/>
  <c r="AA221" i="4" s="1"/>
  <c r="M221" i="4"/>
  <c r="Z221" i="4" s="1"/>
  <c r="N222" i="4"/>
  <c r="AA222" i="4" s="1"/>
  <c r="M222" i="4"/>
  <c r="L222" i="4" s="1"/>
  <c r="H222" i="4"/>
  <c r="D222" i="4"/>
  <c r="L229" i="4" l="1"/>
  <c r="D307" i="4"/>
  <c r="Z222" i="4"/>
  <c r="L102" i="4"/>
  <c r="Z102" i="4"/>
  <c r="M304" i="4"/>
  <c r="L304" i="4" s="1"/>
  <c r="H58" i="3"/>
  <c r="L231" i="4"/>
  <c r="K223" i="4"/>
  <c r="H223" i="4" s="1"/>
  <c r="L230" i="4"/>
  <c r="M218" i="4"/>
  <c r="N218" i="4"/>
  <c r="AA218" i="4" s="1"/>
  <c r="H218" i="4"/>
  <c r="J214" i="4"/>
  <c r="I214" i="4"/>
  <c r="N175" i="4"/>
  <c r="AA175" i="4" s="1"/>
  <c r="M175" i="4"/>
  <c r="K172" i="4"/>
  <c r="I172" i="4"/>
  <c r="H175" i="4"/>
  <c r="D175" i="4"/>
  <c r="N166" i="4"/>
  <c r="AA166" i="4" s="1"/>
  <c r="M166" i="4"/>
  <c r="D166" i="4"/>
  <c r="N161" i="4"/>
  <c r="AA161" i="4" s="1"/>
  <c r="M161" i="4"/>
  <c r="D161" i="4"/>
  <c r="M156" i="4"/>
  <c r="N156" i="4"/>
  <c r="AA156" i="4" s="1"/>
  <c r="D156" i="4"/>
  <c r="I163" i="4"/>
  <c r="N151" i="4"/>
  <c r="AA151" i="4" s="1"/>
  <c r="M151" i="4"/>
  <c r="D151" i="4"/>
  <c r="D145" i="4"/>
  <c r="D146" i="4"/>
  <c r="N146" i="4"/>
  <c r="AA146" i="4" s="1"/>
  <c r="M146" i="4"/>
  <c r="D150" i="4"/>
  <c r="H147" i="4"/>
  <c r="H149" i="4"/>
  <c r="H150" i="4"/>
  <c r="H151" i="4"/>
  <c r="H152" i="4"/>
  <c r="H154" i="4"/>
  <c r="H155" i="4"/>
  <c r="H156" i="4"/>
  <c r="H157" i="4"/>
  <c r="H159" i="4"/>
  <c r="H160" i="4"/>
  <c r="H161" i="4"/>
  <c r="H162" i="4"/>
  <c r="H164" i="4"/>
  <c r="H165" i="4"/>
  <c r="H166" i="4"/>
  <c r="H167" i="4"/>
  <c r="H168" i="4"/>
  <c r="H146" i="4"/>
  <c r="H125" i="4"/>
  <c r="M125" i="4"/>
  <c r="Z125" i="4" s="1"/>
  <c r="N125" i="4"/>
  <c r="AA125" i="4" s="1"/>
  <c r="O125" i="4"/>
  <c r="H126" i="4"/>
  <c r="M126" i="4"/>
  <c r="N126" i="4"/>
  <c r="AA126" i="4" s="1"/>
  <c r="I127" i="4"/>
  <c r="J127" i="4"/>
  <c r="N127" i="4" s="1"/>
  <c r="AA127" i="4" s="1"/>
  <c r="J324" i="4"/>
  <c r="I324" i="4"/>
  <c r="J307" i="4"/>
  <c r="I307" i="4"/>
  <c r="H307" i="4" s="1"/>
  <c r="J306" i="4"/>
  <c r="I306" i="4"/>
  <c r="J138" i="4"/>
  <c r="I138" i="4"/>
  <c r="D130" i="4"/>
  <c r="D135" i="4"/>
  <c r="D141" i="4"/>
  <c r="N144" i="4"/>
  <c r="AA144" i="4" s="1"/>
  <c r="M144" i="4"/>
  <c r="N140" i="4"/>
  <c r="AA140" i="4" s="1"/>
  <c r="M140" i="4"/>
  <c r="N134" i="4"/>
  <c r="AA134" i="4" s="1"/>
  <c r="M134" i="4"/>
  <c r="N129" i="4"/>
  <c r="AA129" i="4" s="1"/>
  <c r="M129" i="4"/>
  <c r="Z129" i="4" s="1"/>
  <c r="N113" i="4"/>
  <c r="AA113" i="4" s="1"/>
  <c r="M113" i="4"/>
  <c r="Z113" i="4" s="1"/>
  <c r="H113" i="4"/>
  <c r="N145" i="4"/>
  <c r="AA145" i="4" s="1"/>
  <c r="N141" i="4"/>
  <c r="AA141" i="4" s="1"/>
  <c r="N135" i="4"/>
  <c r="AA135" i="4" s="1"/>
  <c r="N130" i="4"/>
  <c r="AA130" i="4" s="1"/>
  <c r="N124" i="4"/>
  <c r="AA124" i="4" s="1"/>
  <c r="M145" i="4"/>
  <c r="M141" i="4"/>
  <c r="H145" i="4"/>
  <c r="H136" i="4"/>
  <c r="H137" i="4"/>
  <c r="H139" i="4"/>
  <c r="H140" i="4"/>
  <c r="H141" i="4"/>
  <c r="K132" i="4"/>
  <c r="K127" i="4" s="1"/>
  <c r="J132" i="4"/>
  <c r="I132" i="4"/>
  <c r="M135" i="4"/>
  <c r="H131" i="4"/>
  <c r="H133" i="4"/>
  <c r="H134" i="4"/>
  <c r="H135" i="4"/>
  <c r="O130" i="4"/>
  <c r="M130" i="4"/>
  <c r="Z130" i="4" s="1"/>
  <c r="H130" i="4"/>
  <c r="H129" i="4"/>
  <c r="J120" i="4"/>
  <c r="K120" i="4"/>
  <c r="I120" i="4"/>
  <c r="I84" i="4"/>
  <c r="G120" i="4"/>
  <c r="H124" i="4"/>
  <c r="O124" i="4"/>
  <c r="M124" i="4"/>
  <c r="Z124" i="4" s="1"/>
  <c r="E97" i="11"/>
  <c r="E113" i="11"/>
  <c r="E112" i="11"/>
  <c r="K214" i="4"/>
  <c r="G214" i="4"/>
  <c r="L141" i="4" l="1"/>
  <c r="Z141" i="4"/>
  <c r="L134" i="4"/>
  <c r="Z134" i="4"/>
  <c r="L144" i="4"/>
  <c r="Z144" i="4"/>
  <c r="L126" i="4"/>
  <c r="Z126" i="4"/>
  <c r="L156" i="4"/>
  <c r="Z156" i="4"/>
  <c r="L145" i="4"/>
  <c r="Z145" i="4"/>
  <c r="L166" i="4"/>
  <c r="Z166" i="4"/>
  <c r="L218" i="4"/>
  <c r="Z218" i="4"/>
  <c r="L135" i="4"/>
  <c r="Z135" i="4"/>
  <c r="L140" i="4"/>
  <c r="Z140" i="4"/>
  <c r="L146" i="4"/>
  <c r="Z146" i="4"/>
  <c r="L161" i="4"/>
  <c r="Z161" i="4"/>
  <c r="Z304" i="4"/>
  <c r="O307" i="4"/>
  <c r="L151" i="4"/>
  <c r="Z151" i="4"/>
  <c r="L175" i="4"/>
  <c r="Z175" i="4"/>
  <c r="N308" i="4"/>
  <c r="AA308" i="4" s="1"/>
  <c r="M308" i="4"/>
  <c r="Z308" i="4" s="1"/>
  <c r="N307" i="4"/>
  <c r="AA307" i="4" s="1"/>
  <c r="L113" i="4"/>
  <c r="M307" i="4"/>
  <c r="Z307" i="4" s="1"/>
  <c r="O223" i="4"/>
  <c r="L223" i="4" s="1"/>
  <c r="D225" i="4"/>
  <c r="O225" i="4"/>
  <c r="L225" i="4" s="1"/>
  <c r="H214" i="4"/>
  <c r="H172" i="4"/>
  <c r="M148" i="4"/>
  <c r="H127" i="4"/>
  <c r="M127" i="4"/>
  <c r="L125" i="4"/>
  <c r="M138" i="4"/>
  <c r="H132" i="4"/>
  <c r="L130" i="4"/>
  <c r="L124" i="4"/>
  <c r="H120" i="4"/>
  <c r="N217" i="4"/>
  <c r="AA217" i="4" s="1"/>
  <c r="M217" i="4"/>
  <c r="Z217" i="4" s="1"/>
  <c r="H217" i="4"/>
  <c r="D217" i="4"/>
  <c r="N181" i="4"/>
  <c r="AA181" i="4" s="1"/>
  <c r="M181" i="4"/>
  <c r="H181" i="4"/>
  <c r="D181" i="4"/>
  <c r="N178" i="4"/>
  <c r="AA178" i="4" s="1"/>
  <c r="M178" i="4"/>
  <c r="H178" i="4"/>
  <c r="D178" i="4"/>
  <c r="N174" i="4"/>
  <c r="AA174" i="4" s="1"/>
  <c r="M174" i="4"/>
  <c r="H174" i="4"/>
  <c r="D174" i="4"/>
  <c r="N171" i="4"/>
  <c r="AA171" i="4" s="1"/>
  <c r="M171" i="4"/>
  <c r="H171" i="4"/>
  <c r="D171" i="4"/>
  <c r="N165" i="4"/>
  <c r="AA165" i="4" s="1"/>
  <c r="M165" i="4"/>
  <c r="D165" i="4"/>
  <c r="N160" i="4"/>
  <c r="AA160" i="4" s="1"/>
  <c r="M160" i="4"/>
  <c r="D160" i="4"/>
  <c r="N155" i="4"/>
  <c r="AA155" i="4" s="1"/>
  <c r="M155" i="4"/>
  <c r="D155" i="4"/>
  <c r="N150" i="4"/>
  <c r="AA150" i="4" s="1"/>
  <c r="M150" i="4"/>
  <c r="H144" i="4"/>
  <c r="D144" i="4"/>
  <c r="D140" i="4"/>
  <c r="D134" i="4"/>
  <c r="L129" i="4"/>
  <c r="D129" i="4"/>
  <c r="L123" i="4"/>
  <c r="H123" i="4"/>
  <c r="D123" i="4"/>
  <c r="J313" i="4"/>
  <c r="K313" i="4"/>
  <c r="F313" i="4"/>
  <c r="G313" i="4"/>
  <c r="I313" i="4"/>
  <c r="E313" i="4"/>
  <c r="M220" i="4"/>
  <c r="N220" i="4"/>
  <c r="E106" i="11"/>
  <c r="E107" i="11"/>
  <c r="E108" i="11"/>
  <c r="E109" i="11"/>
  <c r="E110" i="11"/>
  <c r="E111" i="11"/>
  <c r="E99" i="1"/>
  <c r="F99" i="1"/>
  <c r="G99" i="1"/>
  <c r="K42" i="8"/>
  <c r="J42" i="8"/>
  <c r="I42" i="8"/>
  <c r="F42" i="8"/>
  <c r="G42" i="8"/>
  <c r="E42" i="8"/>
  <c r="O44" i="8"/>
  <c r="N44" i="8"/>
  <c r="M44" i="8"/>
  <c r="H44" i="8"/>
  <c r="D44" i="8"/>
  <c r="O43" i="8"/>
  <c r="L43" i="8" s="1"/>
  <c r="N43" i="8"/>
  <c r="N42" i="8" s="1"/>
  <c r="M43" i="8"/>
  <c r="H43" i="8"/>
  <c r="D43" i="8"/>
  <c r="E83" i="11"/>
  <c r="M42" i="8" l="1"/>
  <c r="O42" i="8"/>
  <c r="L160" i="4"/>
  <c r="Z160" i="4"/>
  <c r="N313" i="4"/>
  <c r="AA313" i="4" s="1"/>
  <c r="AA220" i="4"/>
  <c r="L155" i="4"/>
  <c r="Z155" i="4"/>
  <c r="L138" i="4"/>
  <c r="Z138" i="4"/>
  <c r="Z148" i="4"/>
  <c r="M313" i="4"/>
  <c r="Z313" i="4" s="1"/>
  <c r="Z220" i="4"/>
  <c r="L150" i="4"/>
  <c r="Z150" i="4"/>
  <c r="L165" i="4"/>
  <c r="Z165" i="4"/>
  <c r="L171" i="4"/>
  <c r="Z171" i="4"/>
  <c r="L174" i="4"/>
  <c r="Z174" i="4"/>
  <c r="L178" i="4"/>
  <c r="Z178" i="4"/>
  <c r="L181" i="4"/>
  <c r="Z181" i="4"/>
  <c r="L127" i="4"/>
  <c r="Z127" i="4"/>
  <c r="L307" i="4"/>
  <c r="D223" i="4"/>
  <c r="N214" i="4"/>
  <c r="AA214" i="4" s="1"/>
  <c r="M214" i="4"/>
  <c r="Z214" i="4" s="1"/>
  <c r="L217" i="4"/>
  <c r="L44" i="8"/>
  <c r="K29" i="1"/>
  <c r="J29" i="1"/>
  <c r="I29" i="1"/>
  <c r="E29" i="1"/>
  <c r="M31" i="1"/>
  <c r="N31" i="1"/>
  <c r="O31" i="1"/>
  <c r="H31" i="1"/>
  <c r="D31" i="1"/>
  <c r="E197" i="1"/>
  <c r="F197" i="1"/>
  <c r="G197" i="1"/>
  <c r="I197" i="1"/>
  <c r="J197" i="1"/>
  <c r="K197" i="1"/>
  <c r="K28" i="4"/>
  <c r="J28" i="4"/>
  <c r="I28" i="4"/>
  <c r="L31" i="1" l="1"/>
  <c r="D221" i="4"/>
  <c r="J65" i="14"/>
  <c r="I65" i="14"/>
  <c r="H65" i="14"/>
  <c r="E65" i="14"/>
  <c r="F65" i="14"/>
  <c r="E66" i="14"/>
  <c r="F66" i="14"/>
  <c r="D65" i="14"/>
  <c r="H55" i="14"/>
  <c r="D55" i="14"/>
  <c r="G65" i="14" l="1"/>
  <c r="C65" i="14"/>
  <c r="I71" i="14" l="1"/>
  <c r="H71" i="14"/>
  <c r="E71" i="14"/>
  <c r="D71" i="14"/>
  <c r="I67" i="14"/>
  <c r="H67" i="14"/>
  <c r="E67" i="14"/>
  <c r="D67" i="14"/>
  <c r="O193" i="1"/>
  <c r="N193" i="1"/>
  <c r="M193" i="1"/>
  <c r="H193" i="1"/>
  <c r="D193" i="1"/>
  <c r="O189" i="1"/>
  <c r="N189" i="1"/>
  <c r="M189" i="1"/>
  <c r="H189" i="1"/>
  <c r="D189" i="1"/>
  <c r="J40" i="14"/>
  <c r="I40" i="14"/>
  <c r="H40" i="14"/>
  <c r="E40" i="14"/>
  <c r="F40" i="14"/>
  <c r="D40" i="14"/>
  <c r="F28" i="4"/>
  <c r="G28" i="4"/>
  <c r="E28" i="4"/>
  <c r="K281" i="4"/>
  <c r="J281" i="4"/>
  <c r="I281" i="4"/>
  <c r="F281" i="4"/>
  <c r="G281" i="4"/>
  <c r="E281" i="4"/>
  <c r="K326" i="4"/>
  <c r="J326" i="4"/>
  <c r="I326" i="4"/>
  <c r="F326" i="4"/>
  <c r="G326" i="4"/>
  <c r="E326" i="4"/>
  <c r="J325" i="4"/>
  <c r="I325" i="4"/>
  <c r="F325" i="4"/>
  <c r="E325" i="4"/>
  <c r="K271" i="4"/>
  <c r="J271" i="4"/>
  <c r="I271" i="4"/>
  <c r="F271" i="4"/>
  <c r="G271" i="4"/>
  <c r="E271" i="4"/>
  <c r="F315" i="4"/>
  <c r="E315" i="4"/>
  <c r="F327" i="4"/>
  <c r="E327" i="4"/>
  <c r="N265" i="4"/>
  <c r="AA265" i="4" s="1"/>
  <c r="M265" i="4"/>
  <c r="Z265" i="4" s="1"/>
  <c r="N251" i="4"/>
  <c r="AA251" i="4" s="1"/>
  <c r="M251" i="4"/>
  <c r="Z251" i="4" s="1"/>
  <c r="K323" i="4"/>
  <c r="H323" i="4" s="1"/>
  <c r="J323" i="4"/>
  <c r="F323" i="4"/>
  <c r="G323" i="4"/>
  <c r="E323" i="4"/>
  <c r="O284" i="4"/>
  <c r="N284" i="4"/>
  <c r="AA284" i="4" s="1"/>
  <c r="M284" i="4"/>
  <c r="Z284" i="4" s="1"/>
  <c r="H284" i="4"/>
  <c r="D284" i="4"/>
  <c r="D36" i="4"/>
  <c r="O36" i="4"/>
  <c r="N36" i="4"/>
  <c r="AA36" i="4" s="1"/>
  <c r="M36" i="4"/>
  <c r="Z36" i="4" s="1"/>
  <c r="H36" i="4"/>
  <c r="K161" i="2"/>
  <c r="H161" i="2" s="1"/>
  <c r="J161" i="2"/>
  <c r="I161" i="2"/>
  <c r="G161" i="2"/>
  <c r="F161" i="2"/>
  <c r="E161" i="2"/>
  <c r="K160" i="2"/>
  <c r="H160" i="2" s="1"/>
  <c r="J160" i="2"/>
  <c r="I160" i="2"/>
  <c r="G160" i="2"/>
  <c r="D160" i="2" s="1"/>
  <c r="F160" i="2"/>
  <c r="E160" i="2"/>
  <c r="J159" i="2"/>
  <c r="K159" i="2"/>
  <c r="I159" i="2"/>
  <c r="F159" i="2"/>
  <c r="G159" i="2"/>
  <c r="E159" i="2"/>
  <c r="D161" i="2" l="1"/>
  <c r="H326" i="4"/>
  <c r="L189" i="1"/>
  <c r="L193" i="1"/>
  <c r="D326" i="4"/>
  <c r="N323" i="4"/>
  <c r="AA323" i="4" s="1"/>
  <c r="M323" i="4"/>
  <c r="Z323" i="4" s="1"/>
  <c r="O323" i="4"/>
  <c r="D323" i="4"/>
  <c r="L284" i="4"/>
  <c r="L36" i="4"/>
  <c r="O103" i="2"/>
  <c r="O160" i="2" s="1"/>
  <c r="N103" i="2"/>
  <c r="N160" i="2" s="1"/>
  <c r="M103" i="2"/>
  <c r="M160" i="2" s="1"/>
  <c r="H103" i="2"/>
  <c r="D103" i="2"/>
  <c r="L160" i="2" l="1"/>
  <c r="L323" i="4"/>
  <c r="L103" i="2"/>
  <c r="D131" i="11"/>
  <c r="C131" i="11"/>
  <c r="E118" i="11"/>
  <c r="E103" i="11"/>
  <c r="E102" i="11"/>
  <c r="E101" i="11"/>
  <c r="E70" i="11"/>
  <c r="N164" i="15"/>
  <c r="M164" i="15"/>
  <c r="K164" i="15"/>
  <c r="J164" i="15"/>
  <c r="I164" i="15"/>
  <c r="G164" i="15"/>
  <c r="F164" i="15"/>
  <c r="E164" i="15"/>
  <c r="O163" i="15"/>
  <c r="L163" i="15" s="1"/>
  <c r="N163" i="15"/>
  <c r="M163" i="15"/>
  <c r="H163" i="15"/>
  <c r="D163" i="15"/>
  <c r="D167" i="15"/>
  <c r="H167" i="15"/>
  <c r="M167" i="15"/>
  <c r="N167" i="15"/>
  <c r="O167" i="15"/>
  <c r="D166" i="15"/>
  <c r="H166" i="15"/>
  <c r="M166" i="15"/>
  <c r="N166" i="15"/>
  <c r="O166" i="15"/>
  <c r="E113" i="15"/>
  <c r="F113" i="15"/>
  <c r="G113" i="15"/>
  <c r="I113" i="15"/>
  <c r="J113" i="15"/>
  <c r="K113" i="15"/>
  <c r="O107" i="15"/>
  <c r="N107" i="15"/>
  <c r="M107" i="15"/>
  <c r="H107" i="15"/>
  <c r="D107" i="15"/>
  <c r="O104" i="15"/>
  <c r="N104" i="15"/>
  <c r="M104" i="15"/>
  <c r="H104" i="15"/>
  <c r="D104" i="15"/>
  <c r="E87" i="15"/>
  <c r="F87" i="15"/>
  <c r="G87" i="15"/>
  <c r="I87" i="15"/>
  <c r="J87" i="15"/>
  <c r="K87" i="15"/>
  <c r="D89" i="15"/>
  <c r="F50" i="15"/>
  <c r="G50" i="15"/>
  <c r="H50" i="15"/>
  <c r="I50" i="15"/>
  <c r="J50" i="15"/>
  <c r="K50" i="15"/>
  <c r="O49" i="15"/>
  <c r="O50" i="15" s="1"/>
  <c r="N49" i="15"/>
  <c r="N50" i="15" s="1"/>
  <c r="M49" i="15"/>
  <c r="M50" i="15" s="1"/>
  <c r="D49" i="15"/>
  <c r="L49" i="15" s="1"/>
  <c r="L50" i="15" s="1"/>
  <c r="E50" i="15"/>
  <c r="O39" i="15"/>
  <c r="N39" i="15"/>
  <c r="M39" i="15"/>
  <c r="H39" i="15"/>
  <c r="D39" i="15"/>
  <c r="O36" i="15"/>
  <c r="N36" i="15"/>
  <c r="M36" i="15"/>
  <c r="H36" i="15"/>
  <c r="D36" i="15"/>
  <c r="O35" i="15"/>
  <c r="N35" i="15"/>
  <c r="M35" i="15"/>
  <c r="H35" i="15"/>
  <c r="D35" i="15"/>
  <c r="P29" i="15"/>
  <c r="Q29" i="15"/>
  <c r="O28" i="15"/>
  <c r="N28" i="15"/>
  <c r="M28" i="15"/>
  <c r="D28" i="15"/>
  <c r="L28" i="15" s="1"/>
  <c r="D63" i="3"/>
  <c r="M63" i="3"/>
  <c r="N63" i="3"/>
  <c r="O63" i="3"/>
  <c r="O88" i="7"/>
  <c r="N88" i="7"/>
  <c r="M71" i="14" s="1"/>
  <c r="M88" i="7"/>
  <c r="L71" i="14" s="1"/>
  <c r="O84" i="7"/>
  <c r="N84" i="7"/>
  <c r="M67" i="14" s="1"/>
  <c r="M84" i="7"/>
  <c r="L67" i="14" s="1"/>
  <c r="H84" i="7"/>
  <c r="H85" i="7"/>
  <c r="H86" i="7"/>
  <c r="H87" i="7"/>
  <c r="H88" i="7"/>
  <c r="H89" i="7"/>
  <c r="D84" i="7"/>
  <c r="D85" i="7"/>
  <c r="D86" i="7"/>
  <c r="D87" i="7"/>
  <c r="D88" i="7"/>
  <c r="D89" i="7"/>
  <c r="I52" i="7"/>
  <c r="J52" i="7"/>
  <c r="K52" i="7"/>
  <c r="E52" i="7"/>
  <c r="F52" i="7"/>
  <c r="G52" i="7"/>
  <c r="O40" i="7"/>
  <c r="N40" i="7"/>
  <c r="M40" i="7"/>
  <c r="H40" i="7"/>
  <c r="D40" i="7"/>
  <c r="O88" i="12"/>
  <c r="N88" i="12"/>
  <c r="M88" i="12"/>
  <c r="H88" i="12"/>
  <c r="D88" i="12"/>
  <c r="O84" i="12"/>
  <c r="N84" i="12"/>
  <c r="M84" i="12"/>
  <c r="H84" i="12"/>
  <c r="D84" i="12"/>
  <c r="L63" i="3" l="1"/>
  <c r="O164" i="15"/>
  <c r="L164" i="15"/>
  <c r="H164" i="15"/>
  <c r="D164" i="15"/>
  <c r="L167" i="15"/>
  <c r="L166" i="15"/>
  <c r="L107" i="15"/>
  <c r="L104" i="15"/>
  <c r="D50" i="15"/>
  <c r="L39" i="15"/>
  <c r="L35" i="15"/>
  <c r="L36" i="15"/>
  <c r="L84" i="7"/>
  <c r="L88" i="7"/>
  <c r="L40" i="7"/>
  <c r="L88" i="12"/>
  <c r="L84" i="12"/>
  <c r="D59" i="12"/>
  <c r="D61" i="12"/>
  <c r="H40" i="12"/>
  <c r="O40" i="12"/>
  <c r="N40" i="12"/>
  <c r="M40" i="12"/>
  <c r="I52" i="12"/>
  <c r="J52" i="12"/>
  <c r="K52" i="12"/>
  <c r="E52" i="12"/>
  <c r="F52" i="12"/>
  <c r="G52" i="12"/>
  <c r="D40" i="12"/>
  <c r="D34" i="12"/>
  <c r="D285" i="4"/>
  <c r="G241" i="4"/>
  <c r="I99" i="1"/>
  <c r="J99" i="1"/>
  <c r="K99" i="1"/>
  <c r="C44" i="11"/>
  <c r="D44" i="11"/>
  <c r="G38" i="12"/>
  <c r="K38" i="12"/>
  <c r="R39" i="7"/>
  <c r="I32" i="12"/>
  <c r="I38" i="12" s="1"/>
  <c r="J32" i="12"/>
  <c r="J38" i="12" s="1"/>
  <c r="F32" i="12"/>
  <c r="F38" i="12" s="1"/>
  <c r="E32" i="12"/>
  <c r="E38" i="12" s="1"/>
  <c r="O33" i="12"/>
  <c r="N33" i="12"/>
  <c r="M33" i="12"/>
  <c r="H33" i="12"/>
  <c r="D33" i="12"/>
  <c r="M34" i="12"/>
  <c r="N34" i="12"/>
  <c r="O34" i="12"/>
  <c r="L40" i="12" l="1"/>
  <c r="L33" i="12"/>
  <c r="L34" i="12"/>
  <c r="N32" i="12"/>
  <c r="M32" i="12"/>
  <c r="H32" i="12"/>
  <c r="R93" i="3"/>
  <c r="R90" i="3"/>
  <c r="R89" i="3"/>
  <c r="R88" i="3"/>
  <c r="R87" i="3"/>
  <c r="R86" i="3"/>
  <c r="R85" i="3"/>
  <c r="R84" i="3"/>
  <c r="L32" i="12" l="1"/>
  <c r="H33" i="7"/>
  <c r="H69" i="12"/>
  <c r="H70" i="12"/>
  <c r="H71" i="12"/>
  <c r="H72" i="12"/>
  <c r="H73" i="12"/>
  <c r="H74" i="12"/>
  <c r="H75" i="12"/>
  <c r="H76" i="12"/>
  <c r="H77" i="12"/>
  <c r="H78" i="12"/>
  <c r="H79" i="12"/>
  <c r="H80" i="12"/>
  <c r="H62" i="12"/>
  <c r="H63" i="12"/>
  <c r="H64" i="12"/>
  <c r="H65" i="12"/>
  <c r="H66" i="12"/>
  <c r="H67" i="12"/>
  <c r="H68" i="12"/>
  <c r="H59" i="12"/>
  <c r="H60" i="12"/>
  <c r="H61" i="12"/>
  <c r="E82" i="3" l="1"/>
  <c r="F82" i="3"/>
  <c r="G82" i="3"/>
  <c r="H82" i="3"/>
  <c r="I82" i="3"/>
  <c r="J82" i="3"/>
  <c r="K82" i="3"/>
  <c r="K76" i="3"/>
  <c r="J64" i="14" s="1"/>
  <c r="J76" i="3"/>
  <c r="I64" i="14" s="1"/>
  <c r="I76" i="3"/>
  <c r="H64" i="14" s="1"/>
  <c r="G76" i="3"/>
  <c r="F76" i="3"/>
  <c r="E64" i="14" s="1"/>
  <c r="E76" i="3"/>
  <c r="D64" i="14" s="1"/>
  <c r="O77" i="3"/>
  <c r="N77" i="3"/>
  <c r="M77" i="3"/>
  <c r="H77" i="3"/>
  <c r="D77" i="3"/>
  <c r="O78" i="3"/>
  <c r="N78" i="3"/>
  <c r="M78" i="3"/>
  <c r="D78" i="3"/>
  <c r="K64" i="3"/>
  <c r="J64" i="3"/>
  <c r="I64" i="3"/>
  <c r="G64" i="3"/>
  <c r="F64" i="3"/>
  <c r="E64" i="3"/>
  <c r="O65" i="3"/>
  <c r="N65" i="3"/>
  <c r="M65" i="3"/>
  <c r="H65" i="3"/>
  <c r="D65" i="3"/>
  <c r="O66" i="3"/>
  <c r="N66" i="3"/>
  <c r="M66" i="3"/>
  <c r="D66" i="3"/>
  <c r="K61" i="3"/>
  <c r="J61" i="3"/>
  <c r="I61" i="3"/>
  <c r="G61" i="3"/>
  <c r="F61" i="3"/>
  <c r="E61" i="3"/>
  <c r="O62" i="3"/>
  <c r="N62" i="3"/>
  <c r="M62" i="3"/>
  <c r="H62" i="3"/>
  <c r="D62" i="3"/>
  <c r="G58" i="3"/>
  <c r="F58" i="3"/>
  <c r="E58" i="3"/>
  <c r="K55" i="3"/>
  <c r="J55" i="3"/>
  <c r="I55" i="3"/>
  <c r="G55" i="3"/>
  <c r="F55" i="3"/>
  <c r="E55" i="3"/>
  <c r="K52" i="3"/>
  <c r="J52" i="3"/>
  <c r="I52" i="3"/>
  <c r="G52" i="3"/>
  <c r="F52" i="3"/>
  <c r="E52" i="3"/>
  <c r="O59" i="3"/>
  <c r="N59" i="3"/>
  <c r="M59" i="3"/>
  <c r="H59" i="3"/>
  <c r="D59" i="3"/>
  <c r="O60" i="3"/>
  <c r="N60" i="3"/>
  <c r="M60" i="3"/>
  <c r="D60" i="3"/>
  <c r="O56" i="3"/>
  <c r="N56" i="3"/>
  <c r="M56" i="3"/>
  <c r="H56" i="3"/>
  <c r="D56" i="3"/>
  <c r="D57" i="3"/>
  <c r="M57" i="3"/>
  <c r="N57" i="3"/>
  <c r="O57" i="3"/>
  <c r="O55" i="3" s="1"/>
  <c r="O53" i="3"/>
  <c r="N53" i="3"/>
  <c r="M53" i="3"/>
  <c r="H53" i="3"/>
  <c r="D53" i="3"/>
  <c r="O54" i="3"/>
  <c r="N54" i="3"/>
  <c r="M54" i="3"/>
  <c r="D54" i="3"/>
  <c r="M158" i="4"/>
  <c r="Z158" i="4" s="1"/>
  <c r="D158" i="4"/>
  <c r="M153" i="4"/>
  <c r="Z153" i="4" s="1"/>
  <c r="D153" i="4"/>
  <c r="K49" i="3"/>
  <c r="J49" i="3"/>
  <c r="I49" i="3"/>
  <c r="G49" i="3"/>
  <c r="F49" i="3"/>
  <c r="E49" i="3"/>
  <c r="O50" i="3"/>
  <c r="N50" i="3"/>
  <c r="M50" i="3"/>
  <c r="H50" i="3"/>
  <c r="D50" i="3"/>
  <c r="O51" i="3"/>
  <c r="N51" i="3"/>
  <c r="M51" i="3"/>
  <c r="D51" i="3"/>
  <c r="K46" i="3"/>
  <c r="J46" i="3"/>
  <c r="I46" i="3"/>
  <c r="G46" i="3"/>
  <c r="F46" i="3"/>
  <c r="E46" i="3"/>
  <c r="O47" i="3"/>
  <c r="N47" i="3"/>
  <c r="M47" i="3"/>
  <c r="H47" i="3"/>
  <c r="D47" i="3"/>
  <c r="D48" i="3"/>
  <c r="M48" i="3"/>
  <c r="N48" i="3"/>
  <c r="O48" i="3"/>
  <c r="D148" i="4"/>
  <c r="M142" i="4"/>
  <c r="Z142" i="4" s="1"/>
  <c r="D142" i="4"/>
  <c r="K43" i="3"/>
  <c r="J43" i="3"/>
  <c r="I43" i="3"/>
  <c r="G43" i="3"/>
  <c r="F43" i="3"/>
  <c r="E43" i="3"/>
  <c r="O44" i="3"/>
  <c r="N44" i="3"/>
  <c r="M44" i="3"/>
  <c r="H44" i="3"/>
  <c r="D44" i="3"/>
  <c r="O45" i="3"/>
  <c r="N45" i="3"/>
  <c r="M45" i="3"/>
  <c r="D45" i="3"/>
  <c r="D42" i="3"/>
  <c r="D39" i="3"/>
  <c r="D36" i="3"/>
  <c r="D33" i="3"/>
  <c r="D30" i="3"/>
  <c r="K40" i="3"/>
  <c r="J40" i="3"/>
  <c r="I40" i="3"/>
  <c r="G40" i="3"/>
  <c r="F40" i="3"/>
  <c r="E40" i="3"/>
  <c r="O41" i="3"/>
  <c r="N41" i="3"/>
  <c r="M41" i="3"/>
  <c r="H41" i="3"/>
  <c r="D41" i="3"/>
  <c r="O42" i="3"/>
  <c r="N42" i="3"/>
  <c r="M42" i="3"/>
  <c r="N132" i="4"/>
  <c r="AA132" i="4" s="1"/>
  <c r="M132" i="4"/>
  <c r="D132" i="4"/>
  <c r="D127" i="4"/>
  <c r="K37" i="3"/>
  <c r="J37" i="3"/>
  <c r="I37" i="3"/>
  <c r="G37" i="3"/>
  <c r="F37" i="3"/>
  <c r="E37" i="3"/>
  <c r="O38" i="3"/>
  <c r="N38" i="3"/>
  <c r="M38" i="3"/>
  <c r="H38" i="3"/>
  <c r="D38" i="3"/>
  <c r="O39" i="3"/>
  <c r="N39" i="3"/>
  <c r="M39" i="3"/>
  <c r="K34" i="3"/>
  <c r="J34" i="3"/>
  <c r="I34" i="3"/>
  <c r="G34" i="3"/>
  <c r="F34" i="3"/>
  <c r="E34" i="3"/>
  <c r="O35" i="3"/>
  <c r="N35" i="3"/>
  <c r="M35" i="3"/>
  <c r="H35" i="3"/>
  <c r="D35" i="3"/>
  <c r="O36" i="3"/>
  <c r="N36" i="3"/>
  <c r="M36" i="3"/>
  <c r="K31" i="3"/>
  <c r="J31" i="3"/>
  <c r="I31" i="3"/>
  <c r="G31" i="3"/>
  <c r="F31" i="3"/>
  <c r="E31" i="3"/>
  <c r="E28" i="3"/>
  <c r="E26" i="3" s="1"/>
  <c r="O32" i="3"/>
  <c r="N32" i="3"/>
  <c r="M32" i="3"/>
  <c r="H32" i="3"/>
  <c r="D32" i="3"/>
  <c r="O33" i="3"/>
  <c r="N33" i="3"/>
  <c r="M33" i="3"/>
  <c r="K110" i="4"/>
  <c r="J110" i="4"/>
  <c r="I110" i="4"/>
  <c r="L132" i="4" l="1"/>
  <c r="Z132" i="4"/>
  <c r="M46" i="3"/>
  <c r="E80" i="3"/>
  <c r="L142" i="4"/>
  <c r="N120" i="4"/>
  <c r="AA120" i="4" s="1"/>
  <c r="M120" i="4"/>
  <c r="L153" i="4"/>
  <c r="M31" i="3"/>
  <c r="H55" i="3"/>
  <c r="M61" i="3"/>
  <c r="O52" i="3"/>
  <c r="N55" i="3"/>
  <c r="L78" i="3"/>
  <c r="D76" i="3"/>
  <c r="M55" i="3"/>
  <c r="L55" i="3" s="1"/>
  <c r="N76" i="3"/>
  <c r="O64" i="3"/>
  <c r="M64" i="3"/>
  <c r="H52" i="3"/>
  <c r="D82" i="3"/>
  <c r="M58" i="3"/>
  <c r="N64" i="3"/>
  <c r="N58" i="3"/>
  <c r="H64" i="3"/>
  <c r="M52" i="3"/>
  <c r="N34" i="3"/>
  <c r="N40" i="3"/>
  <c r="N52" i="3"/>
  <c r="L60" i="3"/>
  <c r="D61" i="3"/>
  <c r="L32" i="3"/>
  <c r="N37" i="3"/>
  <c r="L41" i="3"/>
  <c r="L59" i="3"/>
  <c r="L62" i="3"/>
  <c r="D64" i="3"/>
  <c r="M76" i="3"/>
  <c r="H76" i="3"/>
  <c r="D31" i="3"/>
  <c r="L44" i="3"/>
  <c r="M43" i="3"/>
  <c r="L47" i="3"/>
  <c r="N49" i="3"/>
  <c r="D52" i="3"/>
  <c r="D55" i="3"/>
  <c r="O58" i="3"/>
  <c r="D58" i="3"/>
  <c r="N61" i="3"/>
  <c r="H61" i="3"/>
  <c r="L65" i="3"/>
  <c r="L77" i="3"/>
  <c r="O76" i="3"/>
  <c r="L66" i="3"/>
  <c r="O61" i="3"/>
  <c r="L57" i="3"/>
  <c r="H31" i="3"/>
  <c r="H34" i="3"/>
  <c r="M40" i="3"/>
  <c r="D43" i="3"/>
  <c r="N46" i="3"/>
  <c r="O31" i="3"/>
  <c r="L35" i="3"/>
  <c r="O34" i="3"/>
  <c r="L38" i="3"/>
  <c r="H37" i="3"/>
  <c r="H40" i="3"/>
  <c r="L50" i="3"/>
  <c r="L53" i="3"/>
  <c r="N31" i="3"/>
  <c r="M34" i="3"/>
  <c r="M37" i="3"/>
  <c r="D37" i="3"/>
  <c r="L42" i="3"/>
  <c r="D40" i="3"/>
  <c r="N43" i="3"/>
  <c r="H43" i="3"/>
  <c r="H46" i="3"/>
  <c r="L56" i="3"/>
  <c r="O37" i="3"/>
  <c r="O40" i="3"/>
  <c r="O46" i="3"/>
  <c r="L54" i="3"/>
  <c r="M49" i="3"/>
  <c r="L51" i="3"/>
  <c r="O49" i="3"/>
  <c r="H49" i="3"/>
  <c r="D49" i="3"/>
  <c r="L45" i="3"/>
  <c r="L48" i="3"/>
  <c r="D46" i="3"/>
  <c r="O43" i="3"/>
  <c r="L39" i="3"/>
  <c r="H110" i="4"/>
  <c r="L36" i="3"/>
  <c r="D34" i="3"/>
  <c r="L33" i="3"/>
  <c r="O30" i="3"/>
  <c r="O82" i="3" s="1"/>
  <c r="N30" i="3"/>
  <c r="N82" i="3" s="1"/>
  <c r="M30" i="3"/>
  <c r="M82" i="3" s="1"/>
  <c r="I28" i="3"/>
  <c r="J28" i="3"/>
  <c r="K28" i="3"/>
  <c r="F28" i="3"/>
  <c r="F26" i="3" s="1"/>
  <c r="F80" i="3" s="1"/>
  <c r="G28" i="3"/>
  <c r="O29" i="3"/>
  <c r="N29" i="3"/>
  <c r="M29" i="3"/>
  <c r="M28" i="3" s="1"/>
  <c r="H29" i="3"/>
  <c r="D29" i="3"/>
  <c r="E84" i="11"/>
  <c r="L120" i="4" l="1"/>
  <c r="Z120" i="4"/>
  <c r="L31" i="3"/>
  <c r="L46" i="3"/>
  <c r="L64" i="3"/>
  <c r="L52" i="3"/>
  <c r="L61" i="3"/>
  <c r="L76" i="3"/>
  <c r="L58" i="3"/>
  <c r="L43" i="3"/>
  <c r="L37" i="3"/>
  <c r="L34" i="3"/>
  <c r="L40" i="3"/>
  <c r="H28" i="3"/>
  <c r="L49" i="3"/>
  <c r="L30" i="3"/>
  <c r="L82" i="3" s="1"/>
  <c r="L29" i="3"/>
  <c r="N28" i="3"/>
  <c r="O28" i="3"/>
  <c r="L28" i="3" s="1"/>
  <c r="H179" i="1"/>
  <c r="J241" i="4" l="1"/>
  <c r="J279" i="4" s="1"/>
  <c r="K241" i="4"/>
  <c r="H243" i="4"/>
  <c r="F41" i="1" l="1"/>
  <c r="E199" i="1" l="1"/>
  <c r="G199" i="1"/>
  <c r="I199" i="1"/>
  <c r="K199" i="1"/>
  <c r="K144" i="1" l="1"/>
  <c r="J41" i="1"/>
  <c r="H104" i="2" l="1"/>
  <c r="K124" i="1" l="1"/>
  <c r="I140" i="1" l="1"/>
  <c r="K140" i="1"/>
  <c r="K328" i="4" l="1"/>
  <c r="J328" i="4"/>
  <c r="I328" i="4"/>
  <c r="G328" i="4"/>
  <c r="F328" i="4"/>
  <c r="E328" i="4"/>
  <c r="K318" i="4"/>
  <c r="J318" i="4"/>
  <c r="I318" i="4"/>
  <c r="F318" i="4"/>
  <c r="G318" i="4"/>
  <c r="E318" i="4"/>
  <c r="K235" i="4"/>
  <c r="J235" i="4"/>
  <c r="I235" i="4"/>
  <c r="F235" i="4"/>
  <c r="G235" i="4"/>
  <c r="E235" i="4"/>
  <c r="H237" i="4"/>
  <c r="M238" i="4"/>
  <c r="N238" i="4"/>
  <c r="O238" i="4"/>
  <c r="O318" i="4" s="1"/>
  <c r="H238" i="4"/>
  <c r="M318" i="4" l="1"/>
  <c r="Z318" i="4" s="1"/>
  <c r="Z238" i="4"/>
  <c r="N318" i="4"/>
  <c r="AA318" i="4" s="1"/>
  <c r="AA238" i="4"/>
  <c r="L238" i="4"/>
  <c r="M90" i="2"/>
  <c r="N90" i="2"/>
  <c r="O90" i="2"/>
  <c r="D90" i="2"/>
  <c r="H90" i="2"/>
  <c r="M85" i="2"/>
  <c r="N85" i="2"/>
  <c r="O85" i="2"/>
  <c r="D85" i="2"/>
  <c r="H85" i="2"/>
  <c r="D80" i="2"/>
  <c r="D45" i="2"/>
  <c r="D50" i="2"/>
  <c r="D55" i="2"/>
  <c r="D60" i="2"/>
  <c r="D65" i="2"/>
  <c r="D70" i="2"/>
  <c r="D75" i="2"/>
  <c r="M80" i="2"/>
  <c r="N80" i="2"/>
  <c r="O80" i="2"/>
  <c r="H80" i="2"/>
  <c r="M75" i="2"/>
  <c r="N75" i="2"/>
  <c r="O75" i="2"/>
  <c r="H75" i="2"/>
  <c r="M70" i="2"/>
  <c r="N70" i="2"/>
  <c r="O70" i="2"/>
  <c r="H70" i="2"/>
  <c r="M65" i="2"/>
  <c r="N65" i="2"/>
  <c r="O65" i="2"/>
  <c r="H65" i="2"/>
  <c r="M60" i="2"/>
  <c r="N60" i="2"/>
  <c r="O60" i="2"/>
  <c r="H60" i="2"/>
  <c r="M55" i="2"/>
  <c r="L55" i="2" s="1"/>
  <c r="N55" i="2"/>
  <c r="H55" i="2"/>
  <c r="H50" i="2"/>
  <c r="H45" i="2"/>
  <c r="M50" i="2"/>
  <c r="N50" i="2"/>
  <c r="O50" i="2"/>
  <c r="M45" i="2"/>
  <c r="N45" i="2"/>
  <c r="O45" i="2"/>
  <c r="K151" i="2"/>
  <c r="J151" i="2"/>
  <c r="I151" i="2"/>
  <c r="F151" i="2"/>
  <c r="G151" i="2"/>
  <c r="E151" i="2"/>
  <c r="L45" i="2" l="1"/>
  <c r="L90" i="2"/>
  <c r="L60" i="2"/>
  <c r="L65" i="2"/>
  <c r="L70" i="2"/>
  <c r="L75" i="2"/>
  <c r="L80" i="2"/>
  <c r="L85" i="2"/>
  <c r="L50" i="2"/>
  <c r="F110" i="4" l="1"/>
  <c r="G110" i="4"/>
  <c r="H101" i="4"/>
  <c r="G97" i="4"/>
  <c r="H54" i="14" l="1"/>
  <c r="D54" i="14"/>
  <c r="H53" i="14"/>
  <c r="D53" i="14"/>
  <c r="H52" i="14"/>
  <c r="D52" i="14"/>
  <c r="E53" i="14" l="1"/>
  <c r="D246" i="4" l="1"/>
  <c r="O179" i="1" l="1"/>
  <c r="D128" i="4" l="1"/>
  <c r="M101" i="4"/>
  <c r="N101" i="4"/>
  <c r="O101" i="4"/>
  <c r="O303" i="4" s="1"/>
  <c r="Z101" i="4" l="1"/>
  <c r="M303" i="4"/>
  <c r="L303" i="4" s="1"/>
  <c r="AA101" i="4"/>
  <c r="N303" i="4"/>
  <c r="L101" i="4"/>
  <c r="C52" i="11" l="1"/>
  <c r="C51" i="11" s="1"/>
  <c r="H33" i="4" l="1"/>
  <c r="O99" i="4" l="1"/>
  <c r="N99" i="4"/>
  <c r="AA99" i="4" s="1"/>
  <c r="M99" i="4"/>
  <c r="Z99" i="4" s="1"/>
  <c r="L99" i="4" l="1"/>
  <c r="O33" i="4"/>
  <c r="O305" i="4" s="1"/>
  <c r="N33" i="4"/>
  <c r="N305" i="4" s="1"/>
  <c r="M33" i="4"/>
  <c r="M305" i="4" s="1"/>
  <c r="D33" i="4"/>
  <c r="L305" i="4" l="1"/>
  <c r="Z303" i="4"/>
  <c r="Z33" i="4"/>
  <c r="AA303" i="4"/>
  <c r="AA33" i="4"/>
  <c r="H28" i="4"/>
  <c r="D303" i="4"/>
  <c r="L33" i="4"/>
  <c r="D52" i="11" l="1"/>
  <c r="E55" i="11"/>
  <c r="E56" i="11"/>
  <c r="F310" i="4" l="1"/>
  <c r="G310" i="4"/>
  <c r="E310" i="4"/>
  <c r="K97" i="4"/>
  <c r="D310" i="4" l="1"/>
  <c r="H24" i="15"/>
  <c r="H25" i="15"/>
  <c r="H26" i="15"/>
  <c r="H99" i="4" l="1"/>
  <c r="K316" i="4"/>
  <c r="J316" i="4"/>
  <c r="I316" i="4"/>
  <c r="F316" i="4"/>
  <c r="G316" i="4"/>
  <c r="E316" i="4"/>
  <c r="H213" i="4"/>
  <c r="M117" i="4"/>
  <c r="Z117" i="4" s="1"/>
  <c r="N117" i="4"/>
  <c r="AA117" i="4" s="1"/>
  <c r="O117" i="4"/>
  <c r="H117" i="4"/>
  <c r="D117" i="4"/>
  <c r="K322" i="4"/>
  <c r="J322" i="4"/>
  <c r="I322" i="4"/>
  <c r="F322" i="4"/>
  <c r="G322" i="4"/>
  <c r="E322" i="4"/>
  <c r="F64" i="14" l="1"/>
  <c r="H322" i="4"/>
  <c r="L117" i="4"/>
  <c r="D322" i="4"/>
  <c r="K314" i="4" l="1"/>
  <c r="J314" i="4"/>
  <c r="I314" i="4"/>
  <c r="F314" i="4"/>
  <c r="G314" i="4"/>
  <c r="E314" i="4"/>
  <c r="H115" i="4"/>
  <c r="K321" i="4"/>
  <c r="J321" i="4"/>
  <c r="I321" i="4"/>
  <c r="F321" i="4"/>
  <c r="G321" i="4"/>
  <c r="E321" i="4"/>
  <c r="I241" i="4"/>
  <c r="F241" i="4"/>
  <c r="E279" i="4"/>
  <c r="M245" i="4"/>
  <c r="N245" i="4"/>
  <c r="O245" i="4"/>
  <c r="O321" i="4" s="1"/>
  <c r="D245" i="4"/>
  <c r="H245" i="4"/>
  <c r="H112" i="4"/>
  <c r="M321" i="4" l="1"/>
  <c r="Z245" i="4"/>
  <c r="Z321" i="4"/>
  <c r="F279" i="4"/>
  <c r="N321" i="4"/>
  <c r="AA321" i="4" s="1"/>
  <c r="AA245" i="4"/>
  <c r="H241" i="4"/>
  <c r="I279" i="4"/>
  <c r="H317" i="4"/>
  <c r="H321" i="4"/>
  <c r="H314" i="4"/>
  <c r="D314" i="4"/>
  <c r="L321" i="4"/>
  <c r="L245" i="4"/>
  <c r="D321" i="4"/>
  <c r="D317" i="4"/>
  <c r="K310" i="4" l="1"/>
  <c r="G292" i="4" l="1"/>
  <c r="I292" i="4"/>
  <c r="J292" i="4"/>
  <c r="K292" i="4"/>
  <c r="K315" i="4" s="1"/>
  <c r="N292" i="4" l="1"/>
  <c r="J315" i="4"/>
  <c r="M292" i="4"/>
  <c r="I315" i="4"/>
  <c r="D292" i="4"/>
  <c r="G315" i="4"/>
  <c r="O292" i="4"/>
  <c r="H292" i="4"/>
  <c r="M315" i="4" l="1"/>
  <c r="Z315" i="4" s="1"/>
  <c r="Z292" i="4"/>
  <c r="N315" i="4"/>
  <c r="AA315" i="4" s="1"/>
  <c r="AA292" i="4"/>
  <c r="L292" i="4"/>
  <c r="O315" i="4"/>
  <c r="H99" i="1"/>
  <c r="E311" i="4"/>
  <c r="F311" i="4"/>
  <c r="G311" i="4"/>
  <c r="D35" i="4"/>
  <c r="K311" i="4" l="1"/>
  <c r="J311" i="4"/>
  <c r="I311" i="4"/>
  <c r="J319" i="4"/>
  <c r="K319" i="4"/>
  <c r="I319" i="4"/>
  <c r="F319" i="4"/>
  <c r="G319" i="4"/>
  <c r="E319" i="4"/>
  <c r="O35" i="4"/>
  <c r="N35" i="4"/>
  <c r="AA35" i="4" s="1"/>
  <c r="M35" i="4"/>
  <c r="Z35" i="4" s="1"/>
  <c r="H35" i="4"/>
  <c r="D28" i="4" l="1"/>
  <c r="L35" i="4"/>
  <c r="H311" i="4"/>
  <c r="J182" i="1" l="1"/>
  <c r="K182" i="1"/>
  <c r="I182" i="1"/>
  <c r="E182" i="1"/>
  <c r="F182" i="1"/>
  <c r="G182" i="1"/>
  <c r="O48" i="7" l="1"/>
  <c r="N34" i="2" l="1"/>
  <c r="N47" i="8"/>
  <c r="E135" i="11" l="1"/>
  <c r="E134" i="11"/>
  <c r="E133" i="11"/>
  <c r="E132" i="11"/>
  <c r="E138" i="11"/>
  <c r="D121" i="11"/>
  <c r="D119" i="11" s="1"/>
  <c r="C121" i="11"/>
  <c r="C119" i="11" s="1"/>
  <c r="E123" i="11"/>
  <c r="E124" i="11"/>
  <c r="E125" i="11"/>
  <c r="E126" i="11"/>
  <c r="E127" i="11"/>
  <c r="E128" i="11"/>
  <c r="E129" i="11"/>
  <c r="E130" i="11"/>
  <c r="E122" i="11"/>
  <c r="D116" i="11"/>
  <c r="C116" i="11"/>
  <c r="E117" i="11"/>
  <c r="E131" i="11" l="1"/>
  <c r="E121" i="11"/>
  <c r="E116" i="11"/>
  <c r="N179" i="1"/>
  <c r="D179" i="1"/>
  <c r="M179" i="1"/>
  <c r="J78" i="14"/>
  <c r="I78" i="14"/>
  <c r="H78" i="14"/>
  <c r="J75" i="14"/>
  <c r="I75" i="14"/>
  <c r="H75" i="14"/>
  <c r="I74" i="14"/>
  <c r="H74" i="14"/>
  <c r="I73" i="14"/>
  <c r="H73" i="14"/>
  <c r="I72" i="14"/>
  <c r="H72" i="14"/>
  <c r="I70" i="14"/>
  <c r="H70" i="14"/>
  <c r="I69" i="14"/>
  <c r="H69" i="14"/>
  <c r="I68" i="14"/>
  <c r="H68" i="14"/>
  <c r="I66" i="14"/>
  <c r="H66" i="14"/>
  <c r="I41" i="14"/>
  <c r="H41" i="14"/>
  <c r="J27" i="14"/>
  <c r="I27" i="14"/>
  <c r="H27" i="14"/>
  <c r="E27" i="14"/>
  <c r="F27" i="14"/>
  <c r="E41" i="14"/>
  <c r="F41" i="14"/>
  <c r="E62" i="14"/>
  <c r="E63" i="14"/>
  <c r="E68" i="14"/>
  <c r="E69" i="14"/>
  <c r="E70" i="14"/>
  <c r="E72" i="14"/>
  <c r="E73" i="14"/>
  <c r="E74" i="14"/>
  <c r="E75" i="14"/>
  <c r="F75" i="14"/>
  <c r="E76" i="14"/>
  <c r="E77" i="14"/>
  <c r="E78" i="14"/>
  <c r="F78" i="14"/>
  <c r="D69" i="14"/>
  <c r="D63" i="14"/>
  <c r="D62" i="14"/>
  <c r="L179" i="1" l="1"/>
  <c r="D73" i="14"/>
  <c r="D72" i="14"/>
  <c r="D68" i="14"/>
  <c r="O37" i="15"/>
  <c r="O38" i="15"/>
  <c r="O40" i="15"/>
  <c r="O41" i="15"/>
  <c r="O42" i="15"/>
  <c r="O43" i="15"/>
  <c r="E102" i="15"/>
  <c r="F102" i="15"/>
  <c r="G102" i="15"/>
  <c r="I102" i="15"/>
  <c r="J102" i="15"/>
  <c r="K102" i="15"/>
  <c r="M139" i="15"/>
  <c r="N139" i="15"/>
  <c r="O139" i="15"/>
  <c r="M140" i="15"/>
  <c r="N140" i="15"/>
  <c r="O140" i="15"/>
  <c r="M141" i="15"/>
  <c r="N141" i="15"/>
  <c r="O141" i="15"/>
  <c r="M142" i="15"/>
  <c r="N142" i="15"/>
  <c r="O142" i="15"/>
  <c r="M143" i="15"/>
  <c r="N143" i="15"/>
  <c r="O143" i="15"/>
  <c r="M144" i="15"/>
  <c r="N144" i="15"/>
  <c r="O144" i="15"/>
  <c r="M145" i="15"/>
  <c r="N145" i="15"/>
  <c r="O145" i="15"/>
  <c r="D139" i="15"/>
  <c r="D140" i="15"/>
  <c r="D141" i="15"/>
  <c r="D142" i="15"/>
  <c r="E117" i="15"/>
  <c r="F117" i="15"/>
  <c r="G117" i="15"/>
  <c r="I117" i="15"/>
  <c r="J117" i="15"/>
  <c r="K117" i="15"/>
  <c r="E151" i="15"/>
  <c r="F151" i="15"/>
  <c r="G151" i="15"/>
  <c r="I151" i="15"/>
  <c r="J151" i="15"/>
  <c r="K151" i="15"/>
  <c r="E146" i="15"/>
  <c r="F146" i="15"/>
  <c r="G146" i="15"/>
  <c r="I146" i="15"/>
  <c r="J146" i="15"/>
  <c r="K146" i="15"/>
  <c r="E137" i="15"/>
  <c r="F137" i="15"/>
  <c r="G137" i="15"/>
  <c r="I137" i="15"/>
  <c r="J137" i="15"/>
  <c r="K137" i="15"/>
  <c r="D136" i="15"/>
  <c r="M136" i="15"/>
  <c r="L136" i="15" s="1"/>
  <c r="H143" i="15"/>
  <c r="D143" i="15"/>
  <c r="H139" i="15"/>
  <c r="H140" i="15"/>
  <c r="L141" i="15" l="1"/>
  <c r="E176" i="15"/>
  <c r="L144" i="15"/>
  <c r="L145" i="15"/>
  <c r="L140" i="15"/>
  <c r="L142" i="15"/>
  <c r="L143" i="15"/>
  <c r="L139" i="15"/>
  <c r="M82" i="15"/>
  <c r="N82" i="15"/>
  <c r="O82" i="15"/>
  <c r="M83" i="15"/>
  <c r="N83" i="15"/>
  <c r="O83" i="15"/>
  <c r="M84" i="15"/>
  <c r="N84" i="15"/>
  <c r="O84" i="15"/>
  <c r="H82" i="15"/>
  <c r="H83" i="15"/>
  <c r="H84" i="15"/>
  <c r="H85" i="15"/>
  <c r="H86" i="15"/>
  <c r="D82" i="15"/>
  <c r="D83" i="15"/>
  <c r="D84" i="15"/>
  <c r="N146" i="15"/>
  <c r="M146" i="15"/>
  <c r="D100" i="15"/>
  <c r="H100" i="15"/>
  <c r="M100" i="15"/>
  <c r="N100" i="15"/>
  <c r="O100" i="15"/>
  <c r="O108" i="15"/>
  <c r="N108" i="15"/>
  <c r="M108" i="15"/>
  <c r="H108" i="15"/>
  <c r="D108" i="15"/>
  <c r="D98" i="15"/>
  <c r="H98" i="15"/>
  <c r="M98" i="15"/>
  <c r="N98" i="15"/>
  <c r="O98" i="15"/>
  <c r="D106" i="15"/>
  <c r="H106" i="15"/>
  <c r="O106" i="15"/>
  <c r="N106" i="15"/>
  <c r="M106" i="15"/>
  <c r="E75" i="15"/>
  <c r="F75" i="15"/>
  <c r="G75" i="15"/>
  <c r="I75" i="15"/>
  <c r="J75" i="15"/>
  <c r="K75" i="15"/>
  <c r="P87" i="15"/>
  <c r="Q87" i="15"/>
  <c r="M53" i="15"/>
  <c r="N53" i="15"/>
  <c r="O53" i="15"/>
  <c r="M54" i="15"/>
  <c r="N54" i="15"/>
  <c r="O54" i="15"/>
  <c r="M55" i="15"/>
  <c r="N55" i="15"/>
  <c r="O55" i="15"/>
  <c r="M56" i="15"/>
  <c r="N56" i="15"/>
  <c r="O56" i="15"/>
  <c r="M57" i="15"/>
  <c r="N57" i="15"/>
  <c r="O57" i="15"/>
  <c r="M58" i="15"/>
  <c r="N58" i="15"/>
  <c r="O58" i="15"/>
  <c r="M59" i="15"/>
  <c r="N59" i="15"/>
  <c r="O59" i="15"/>
  <c r="M60" i="15"/>
  <c r="N60" i="15"/>
  <c r="O60" i="15"/>
  <c r="M61" i="15"/>
  <c r="N61" i="15"/>
  <c r="O61" i="15"/>
  <c r="M62" i="15"/>
  <c r="N62" i="15"/>
  <c r="O62" i="15"/>
  <c r="M63" i="15"/>
  <c r="N63" i="15"/>
  <c r="O63" i="15"/>
  <c r="M64" i="15"/>
  <c r="N64" i="15"/>
  <c r="O64" i="15"/>
  <c r="M65" i="15"/>
  <c r="N65" i="15"/>
  <c r="O65" i="15"/>
  <c r="M66" i="15"/>
  <c r="N66" i="15"/>
  <c r="O66" i="15"/>
  <c r="M67" i="15"/>
  <c r="N67" i="15"/>
  <c r="O67" i="15"/>
  <c r="M68" i="15"/>
  <c r="N68" i="15"/>
  <c r="O68" i="15"/>
  <c r="M69" i="15"/>
  <c r="N69" i="15"/>
  <c r="O69" i="15"/>
  <c r="M70" i="15"/>
  <c r="N70" i="15"/>
  <c r="O70" i="15"/>
  <c r="M71" i="15"/>
  <c r="N71" i="15"/>
  <c r="O71" i="15"/>
  <c r="M72" i="15"/>
  <c r="N72" i="15"/>
  <c r="O72" i="15"/>
  <c r="M73" i="15"/>
  <c r="N73" i="15"/>
  <c r="O73" i="15"/>
  <c r="M74" i="15"/>
  <c r="N74" i="15"/>
  <c r="O74" i="15"/>
  <c r="D53" i="15"/>
  <c r="L53" i="15" s="1"/>
  <c r="D54" i="15"/>
  <c r="L54" i="15" s="1"/>
  <c r="D55" i="15"/>
  <c r="D56" i="15"/>
  <c r="L56" i="15" s="1"/>
  <c r="D57" i="15"/>
  <c r="L57" i="15" s="1"/>
  <c r="D58" i="15"/>
  <c r="L58" i="15" s="1"/>
  <c r="D59" i="15"/>
  <c r="D60" i="15"/>
  <c r="D61" i="15"/>
  <c r="D62" i="15"/>
  <c r="L62" i="15" s="1"/>
  <c r="D63" i="15"/>
  <c r="L63" i="15" s="1"/>
  <c r="D64" i="15"/>
  <c r="L64" i="15" s="1"/>
  <c r="D65" i="15"/>
  <c r="D66" i="15"/>
  <c r="D67" i="15"/>
  <c r="D68" i="15"/>
  <c r="D69" i="15"/>
  <c r="D70" i="15"/>
  <c r="L70" i="15" s="1"/>
  <c r="D71" i="15"/>
  <c r="D72" i="15"/>
  <c r="L72" i="15" s="1"/>
  <c r="D73" i="15"/>
  <c r="L73" i="15" s="1"/>
  <c r="D74" i="15"/>
  <c r="L74" i="15" s="1"/>
  <c r="F31" i="15"/>
  <c r="G31" i="15"/>
  <c r="E31" i="15"/>
  <c r="M32" i="15"/>
  <c r="N32" i="15"/>
  <c r="O32" i="15"/>
  <c r="M33" i="15"/>
  <c r="N33" i="15"/>
  <c r="O33" i="15"/>
  <c r="M34" i="15"/>
  <c r="N34" i="15"/>
  <c r="O34" i="15"/>
  <c r="D32" i="15"/>
  <c r="L32" i="15" s="1"/>
  <c r="D33" i="15"/>
  <c r="L33" i="15" s="1"/>
  <c r="D34" i="15"/>
  <c r="L34" i="15" s="1"/>
  <c r="M42" i="15"/>
  <c r="M43" i="15"/>
  <c r="D42" i="15"/>
  <c r="L42" i="15" s="1"/>
  <c r="D43" i="15"/>
  <c r="L43" i="15" s="1"/>
  <c r="F44" i="15"/>
  <c r="G44" i="15"/>
  <c r="E44" i="15"/>
  <c r="D45" i="15"/>
  <c r="L45" i="15" s="1"/>
  <c r="D46" i="15"/>
  <c r="L46" i="15" s="1"/>
  <c r="D41" i="15"/>
  <c r="L41" i="15" s="1"/>
  <c r="M41" i="15"/>
  <c r="E47" i="15" l="1"/>
  <c r="G47" i="15"/>
  <c r="F47" i="15"/>
  <c r="L146" i="15"/>
  <c r="O146" i="15"/>
  <c r="L108" i="15"/>
  <c r="L82" i="15"/>
  <c r="L83" i="15"/>
  <c r="L84" i="15"/>
  <c r="L100" i="15"/>
  <c r="L98" i="15"/>
  <c r="L106" i="15"/>
  <c r="D320" i="4"/>
  <c r="H320" i="4"/>
  <c r="L320" i="4"/>
  <c r="E312" i="4"/>
  <c r="K312" i="4"/>
  <c r="J312" i="4"/>
  <c r="I312" i="4"/>
  <c r="F312" i="4"/>
  <c r="G312" i="4"/>
  <c r="D98" i="4"/>
  <c r="D99" i="4"/>
  <c r="D100" i="4"/>
  <c r="D103" i="4"/>
  <c r="D94" i="4"/>
  <c r="D89" i="4"/>
  <c r="D90" i="4"/>
  <c r="D91" i="4"/>
  <c r="D92" i="4"/>
  <c r="D93" i="4"/>
  <c r="E301" i="4" l="1"/>
  <c r="D318" i="4"/>
  <c r="H318" i="4"/>
  <c r="K166" i="2"/>
  <c r="J166" i="2"/>
  <c r="I166" i="2"/>
  <c r="F166" i="2"/>
  <c r="G166" i="2"/>
  <c r="E166" i="2"/>
  <c r="D95" i="2"/>
  <c r="D94" i="2"/>
  <c r="O95" i="2"/>
  <c r="N95" i="2"/>
  <c r="M95" i="2"/>
  <c r="O94" i="2"/>
  <c r="N94" i="2"/>
  <c r="M94" i="2"/>
  <c r="K92" i="2"/>
  <c r="J92" i="2"/>
  <c r="I92" i="2"/>
  <c r="F92" i="2"/>
  <c r="G92" i="2"/>
  <c r="E92" i="2"/>
  <c r="E65" i="11"/>
  <c r="E81" i="7"/>
  <c r="F81" i="7"/>
  <c r="G81" i="7"/>
  <c r="I81" i="7"/>
  <c r="J81" i="7"/>
  <c r="K81" i="7"/>
  <c r="P81" i="7"/>
  <c r="Q81" i="7"/>
  <c r="H80" i="7"/>
  <c r="M80" i="7"/>
  <c r="N80" i="7"/>
  <c r="O80" i="7"/>
  <c r="D80" i="7"/>
  <c r="E32" i="7"/>
  <c r="E38" i="7" s="1"/>
  <c r="F32" i="7"/>
  <c r="F38" i="7" s="1"/>
  <c r="G32" i="7"/>
  <c r="G38" i="7" s="1"/>
  <c r="I32" i="7"/>
  <c r="J32" i="7"/>
  <c r="J38" i="7" s="1"/>
  <c r="K32" i="7"/>
  <c r="K38" i="7" s="1"/>
  <c r="M33" i="7"/>
  <c r="N33" i="7"/>
  <c r="O33" i="7"/>
  <c r="D33" i="7"/>
  <c r="I81" i="12"/>
  <c r="J81" i="12"/>
  <c r="K81" i="12"/>
  <c r="F81" i="12"/>
  <c r="G81" i="12"/>
  <c r="E81" i="12"/>
  <c r="M80" i="12"/>
  <c r="N80" i="12"/>
  <c r="D80" i="12"/>
  <c r="O80" i="12"/>
  <c r="D42" i="1"/>
  <c r="D38" i="1"/>
  <c r="M26" i="7"/>
  <c r="M27" i="7"/>
  <c r="M28" i="7"/>
  <c r="M29" i="7"/>
  <c r="M30" i="7"/>
  <c r="M31" i="7"/>
  <c r="M34" i="7"/>
  <c r="M35" i="7"/>
  <c r="M36" i="7"/>
  <c r="M37" i="7"/>
  <c r="I38" i="7" l="1"/>
  <c r="H32" i="7"/>
  <c r="N92" i="2"/>
  <c r="L94" i="2"/>
  <c r="O92" i="2"/>
  <c r="L95" i="2"/>
  <c r="M92" i="2"/>
  <c r="L33" i="7"/>
  <c r="R33" i="7" s="1"/>
  <c r="L80" i="7"/>
  <c r="L80" i="12"/>
  <c r="M32" i="7"/>
  <c r="M38" i="7" s="1"/>
  <c r="M156" i="1"/>
  <c r="N156" i="1"/>
  <c r="O156" i="1"/>
  <c r="O33" i="1"/>
  <c r="N33" i="1"/>
  <c r="M33" i="1"/>
  <c r="O32" i="1"/>
  <c r="N32" i="1"/>
  <c r="M32" i="1"/>
  <c r="O30" i="1"/>
  <c r="N30" i="1"/>
  <c r="M30" i="1"/>
  <c r="R80" i="7" l="1"/>
  <c r="L156" i="1"/>
  <c r="M27" i="15" l="1"/>
  <c r="N27" i="15"/>
  <c r="O27" i="15"/>
  <c r="F29" i="1"/>
  <c r="E154" i="1"/>
  <c r="E180" i="1" s="1"/>
  <c r="F154" i="1"/>
  <c r="F180" i="1" s="1"/>
  <c r="O88" i="4" l="1"/>
  <c r="N88" i="4"/>
  <c r="AA88" i="4" s="1"/>
  <c r="M88" i="4"/>
  <c r="Z88" i="4" s="1"/>
  <c r="J84" i="4"/>
  <c r="K84" i="4"/>
  <c r="F84" i="4"/>
  <c r="G84" i="4"/>
  <c r="D85" i="4"/>
  <c r="D86" i="4"/>
  <c r="D87" i="4"/>
  <c r="D88" i="4"/>
  <c r="O54" i="7"/>
  <c r="M55" i="7"/>
  <c r="M54" i="7"/>
  <c r="D311" i="4" l="1"/>
  <c r="L88" i="4"/>
  <c r="E82" i="11"/>
  <c r="D59" i="11" l="1"/>
  <c r="C59" i="11"/>
  <c r="O243" i="4" l="1"/>
  <c r="N243" i="4"/>
  <c r="AA243" i="4" s="1"/>
  <c r="M243" i="4"/>
  <c r="Z243" i="4" s="1"/>
  <c r="D243" i="4"/>
  <c r="I310" i="4"/>
  <c r="J310" i="4"/>
  <c r="H312" i="4" l="1"/>
  <c r="L243" i="4"/>
  <c r="D312" i="4"/>
  <c r="D78" i="14"/>
  <c r="D77" i="14"/>
  <c r="D75" i="14"/>
  <c r="D74" i="14"/>
  <c r="D66" i="14"/>
  <c r="D102" i="1" l="1"/>
  <c r="D103" i="1"/>
  <c r="P137" i="15"/>
  <c r="Q137" i="15"/>
  <c r="O121" i="15"/>
  <c r="N121" i="15"/>
  <c r="M121" i="15"/>
  <c r="H121" i="15"/>
  <c r="D121" i="15"/>
  <c r="O119" i="15"/>
  <c r="N119" i="15"/>
  <c r="M119" i="15"/>
  <c r="H119" i="15"/>
  <c r="D119" i="15"/>
  <c r="O116" i="15"/>
  <c r="N116" i="15"/>
  <c r="M116" i="15"/>
  <c r="H116" i="15"/>
  <c r="D116" i="15"/>
  <c r="O112" i="15"/>
  <c r="N112" i="15"/>
  <c r="M112" i="15"/>
  <c r="H112" i="15"/>
  <c r="D112" i="15"/>
  <c r="J94" i="15"/>
  <c r="K94" i="15"/>
  <c r="I94" i="15"/>
  <c r="F94" i="15"/>
  <c r="G94" i="15"/>
  <c r="E94" i="15"/>
  <c r="D91" i="15"/>
  <c r="H91" i="15"/>
  <c r="M91" i="15"/>
  <c r="N91" i="15"/>
  <c r="O91" i="15"/>
  <c r="D92" i="15"/>
  <c r="H92" i="15"/>
  <c r="M92" i="15"/>
  <c r="N92" i="15"/>
  <c r="O92" i="15"/>
  <c r="D93" i="15"/>
  <c r="H93" i="15"/>
  <c r="M93" i="15"/>
  <c r="N93" i="15"/>
  <c r="O93" i="15"/>
  <c r="D90" i="15"/>
  <c r="H90" i="15"/>
  <c r="M90" i="15"/>
  <c r="N90" i="15"/>
  <c r="O90" i="15"/>
  <c r="D85" i="15"/>
  <c r="M85" i="15"/>
  <c r="N85" i="15"/>
  <c r="O85" i="15"/>
  <c r="D86" i="15"/>
  <c r="M86" i="15"/>
  <c r="N86" i="15"/>
  <c r="O86" i="15"/>
  <c r="O81" i="15"/>
  <c r="N81" i="15"/>
  <c r="M81" i="15"/>
  <c r="H81" i="15"/>
  <c r="D81" i="15"/>
  <c r="H55" i="15"/>
  <c r="L55" i="15" s="1"/>
  <c r="H59" i="15"/>
  <c r="L59" i="15" s="1"/>
  <c r="H60" i="15"/>
  <c r="L60" i="15" s="1"/>
  <c r="H61" i="15"/>
  <c r="L61" i="15" s="1"/>
  <c r="H65" i="15"/>
  <c r="L65" i="15" s="1"/>
  <c r="H66" i="15"/>
  <c r="L66" i="15" s="1"/>
  <c r="H67" i="15"/>
  <c r="L67" i="15" s="1"/>
  <c r="H68" i="15"/>
  <c r="L68" i="15" s="1"/>
  <c r="H69" i="15"/>
  <c r="L69" i="15" s="1"/>
  <c r="H71" i="15"/>
  <c r="L71" i="15" s="1"/>
  <c r="K78" i="15"/>
  <c r="J78" i="15"/>
  <c r="I78" i="15"/>
  <c r="G78" i="15"/>
  <c r="F78" i="15"/>
  <c r="E78" i="15"/>
  <c r="O77" i="15"/>
  <c r="N77" i="15"/>
  <c r="N78" i="15" s="1"/>
  <c r="M77" i="15"/>
  <c r="M78" i="15" s="1"/>
  <c r="H77" i="15"/>
  <c r="D77" i="15"/>
  <c r="J23" i="15"/>
  <c r="J29" i="15" s="1"/>
  <c r="K23" i="15"/>
  <c r="K29" i="15" s="1"/>
  <c r="I23" i="15"/>
  <c r="I29" i="15" s="1"/>
  <c r="F23" i="15"/>
  <c r="F29" i="15" s="1"/>
  <c r="F175" i="15" s="1"/>
  <c r="G23" i="15"/>
  <c r="G29" i="15" s="1"/>
  <c r="G175" i="15" s="1"/>
  <c r="E23" i="15"/>
  <c r="E29" i="15" s="1"/>
  <c r="E175" i="15" s="1"/>
  <c r="D27" i="15"/>
  <c r="L27" i="15" s="1"/>
  <c r="K156" i="2"/>
  <c r="J156" i="2"/>
  <c r="I156" i="2"/>
  <c r="F156" i="2"/>
  <c r="G156" i="2"/>
  <c r="E156" i="2"/>
  <c r="O38" i="2"/>
  <c r="O156" i="2" s="1"/>
  <c r="N38" i="2"/>
  <c r="N156" i="2" s="1"/>
  <c r="M38" i="2"/>
  <c r="M156" i="2" s="1"/>
  <c r="H38" i="2"/>
  <c r="D38" i="2"/>
  <c r="D29" i="15" l="1"/>
  <c r="L156" i="2"/>
  <c r="L112" i="15"/>
  <c r="L90" i="15"/>
  <c r="L119" i="15"/>
  <c r="L121" i="15"/>
  <c r="L116" i="15"/>
  <c r="L91" i="15"/>
  <c r="L93" i="15"/>
  <c r="L81" i="15"/>
  <c r="L92" i="15"/>
  <c r="L86" i="15"/>
  <c r="L85" i="15"/>
  <c r="L77" i="15"/>
  <c r="H78" i="15"/>
  <c r="D78" i="15"/>
  <c r="O78" i="15"/>
  <c r="H156" i="2"/>
  <c r="D156" i="2"/>
  <c r="L38" i="2"/>
  <c r="E87" i="11"/>
  <c r="O116" i="4"/>
  <c r="N116" i="4"/>
  <c r="AA116" i="4" s="1"/>
  <c r="M116" i="4"/>
  <c r="Z116" i="4" s="1"/>
  <c r="L116" i="4" l="1"/>
  <c r="L78" i="15"/>
  <c r="D40" i="11"/>
  <c r="C40" i="11"/>
  <c r="E41" i="11"/>
  <c r="D32" i="11"/>
  <c r="C32" i="11"/>
  <c r="E46" i="11"/>
  <c r="E45" i="11"/>
  <c r="N27" i="3"/>
  <c r="E44" i="11" l="1"/>
  <c r="N26" i="3"/>
  <c r="E67" i="1" l="1"/>
  <c r="D41" i="14" l="1"/>
  <c r="M109" i="15"/>
  <c r="N109" i="15"/>
  <c r="O109" i="15"/>
  <c r="M110" i="15"/>
  <c r="N110" i="15"/>
  <c r="O110" i="15"/>
  <c r="H109" i="15"/>
  <c r="H110" i="15"/>
  <c r="H111" i="15"/>
  <c r="D109" i="15"/>
  <c r="D110" i="15"/>
  <c r="L110" i="15" l="1"/>
  <c r="L109" i="15"/>
  <c r="D70" i="14"/>
  <c r="H145" i="15" l="1"/>
  <c r="D145" i="15"/>
  <c r="H144" i="15"/>
  <c r="D144" i="15"/>
  <c r="H141" i="15"/>
  <c r="O125" i="15"/>
  <c r="N125" i="15"/>
  <c r="M125" i="15"/>
  <c r="H125" i="15"/>
  <c r="D125" i="15"/>
  <c r="O99" i="15"/>
  <c r="N99" i="15"/>
  <c r="M99" i="15"/>
  <c r="H99" i="15"/>
  <c r="D99" i="15"/>
  <c r="D146" i="15" l="1"/>
  <c r="H146" i="15"/>
  <c r="L99" i="15"/>
  <c r="L125" i="15"/>
  <c r="E22" i="6"/>
  <c r="D112" i="4" l="1"/>
  <c r="N112" i="4"/>
  <c r="AA112" i="4" s="1"/>
  <c r="M112" i="4"/>
  <c r="Z112" i="4" s="1"/>
  <c r="L317" i="4" l="1"/>
  <c r="L112" i="4"/>
  <c r="M201" i="1" l="1"/>
  <c r="N201" i="1"/>
  <c r="O201" i="1"/>
  <c r="O28" i="1"/>
  <c r="N27" i="14" s="1"/>
  <c r="N28" i="1"/>
  <c r="M27" i="14" s="1"/>
  <c r="M28" i="1"/>
  <c r="L27" i="14" s="1"/>
  <c r="E120" i="11" l="1"/>
  <c r="E105" i="11"/>
  <c r="E104" i="11"/>
  <c r="E99" i="11"/>
  <c r="E98" i="11"/>
  <c r="E96" i="11"/>
  <c r="E95" i="11"/>
  <c r="E94" i="11"/>
  <c r="E93" i="11"/>
  <c r="E92" i="11"/>
  <c r="E91" i="11"/>
  <c r="E90" i="11"/>
  <c r="E89" i="11"/>
  <c r="E88" i="11"/>
  <c r="D86" i="11"/>
  <c r="D85" i="11" s="1"/>
  <c r="C86" i="11"/>
  <c r="C85" i="11" s="1"/>
  <c r="E81" i="11"/>
  <c r="E80" i="11"/>
  <c r="E79" i="11"/>
  <c r="E78" i="11"/>
  <c r="E77" i="11"/>
  <c r="E76" i="11"/>
  <c r="E75" i="11"/>
  <c r="E74" i="11"/>
  <c r="E73" i="11"/>
  <c r="E72" i="11"/>
  <c r="E71" i="11"/>
  <c r="E69" i="11"/>
  <c r="E68" i="11"/>
  <c r="E67" i="11"/>
  <c r="E66" i="11"/>
  <c r="E64" i="11"/>
  <c r="E63" i="11"/>
  <c r="E62" i="11"/>
  <c r="E61" i="11"/>
  <c r="E60" i="11"/>
  <c r="E57" i="11"/>
  <c r="E54" i="11"/>
  <c r="E53" i="11"/>
  <c r="D51" i="11"/>
  <c r="E50" i="11"/>
  <c r="E49" i="11"/>
  <c r="E48" i="11"/>
  <c r="E47" i="11"/>
  <c r="E43" i="11"/>
  <c r="E42" i="11"/>
  <c r="E39" i="11"/>
  <c r="E38" i="11"/>
  <c r="E37" i="11"/>
  <c r="E36" i="11"/>
  <c r="D35" i="11"/>
  <c r="C35" i="11"/>
  <c r="C34" i="11" s="1"/>
  <c r="E33" i="11"/>
  <c r="E32" i="11" s="1"/>
  <c r="E31" i="11"/>
  <c r="E30" i="11"/>
  <c r="E29" i="11"/>
  <c r="D28" i="11"/>
  <c r="C28" i="11"/>
  <c r="E27" i="11"/>
  <c r="E26" i="11" s="1"/>
  <c r="D26" i="11"/>
  <c r="C26" i="11"/>
  <c r="E52" i="11" l="1"/>
  <c r="E51" i="11" s="1"/>
  <c r="D58" i="11"/>
  <c r="C58" i="11"/>
  <c r="E40" i="11"/>
  <c r="E59" i="11"/>
  <c r="E119" i="11"/>
  <c r="D34" i="11"/>
  <c r="E28" i="11"/>
  <c r="E25" i="11" s="1"/>
  <c r="E86" i="11"/>
  <c r="E85" i="11" s="1"/>
  <c r="E35" i="11"/>
  <c r="C25" i="11"/>
  <c r="D25" i="11"/>
  <c r="D137" i="11" l="1"/>
  <c r="E58" i="11"/>
  <c r="E34" i="11"/>
  <c r="C137" i="11"/>
  <c r="E137" i="11" l="1"/>
  <c r="H30" i="1"/>
  <c r="H319" i="4"/>
  <c r="D319" i="4" l="1"/>
  <c r="D76" i="14"/>
  <c r="G288" i="4"/>
  <c r="G327" i="4" s="1"/>
  <c r="I288" i="4"/>
  <c r="I327" i="4" s="1"/>
  <c r="U310" i="4" s="1"/>
  <c r="J288" i="4"/>
  <c r="J327" i="4" s="1"/>
  <c r="V310" i="4" s="1"/>
  <c r="K288" i="4"/>
  <c r="D283" i="4"/>
  <c r="H283" i="4"/>
  <c r="M283" i="4"/>
  <c r="Z283" i="4" s="1"/>
  <c r="N283" i="4"/>
  <c r="AA283" i="4" s="1"/>
  <c r="O283" i="4"/>
  <c r="J97" i="4"/>
  <c r="D242" i="4"/>
  <c r="D244" i="4"/>
  <c r="H246" i="4"/>
  <c r="H244" i="4"/>
  <c r="H242" i="4"/>
  <c r="O246" i="4"/>
  <c r="N246" i="4"/>
  <c r="M246" i="4"/>
  <c r="D238" i="4"/>
  <c r="D237" i="4"/>
  <c r="O93" i="4"/>
  <c r="N93" i="4"/>
  <c r="AA93" i="4" s="1"/>
  <c r="M93" i="4"/>
  <c r="Z93" i="4" s="1"/>
  <c r="H93" i="4"/>
  <c r="O94" i="4"/>
  <c r="N94" i="4"/>
  <c r="AA94" i="4" s="1"/>
  <c r="M94" i="4"/>
  <c r="Z94" i="4" s="1"/>
  <c r="H94" i="4"/>
  <c r="O92" i="4"/>
  <c r="N92" i="4"/>
  <c r="AA92" i="4" s="1"/>
  <c r="M92" i="4"/>
  <c r="Z92" i="4" s="1"/>
  <c r="H92" i="4"/>
  <c r="M310" i="4" l="1"/>
  <c r="Z310" i="4" s="1"/>
  <c r="Z246" i="4"/>
  <c r="N310" i="4"/>
  <c r="AA310" i="4" s="1"/>
  <c r="AA246" i="4"/>
  <c r="O322" i="4"/>
  <c r="N322" i="4"/>
  <c r="AA322" i="4" s="1"/>
  <c r="M322" i="4"/>
  <c r="Z322" i="4" s="1"/>
  <c r="J76" i="14"/>
  <c r="K327" i="4"/>
  <c r="H76" i="14"/>
  <c r="M288" i="4"/>
  <c r="Z288" i="4" s="1"/>
  <c r="F76" i="14"/>
  <c r="O288" i="4"/>
  <c r="I76" i="14"/>
  <c r="N288" i="4"/>
  <c r="AA288" i="4" s="1"/>
  <c r="M241" i="4"/>
  <c r="Z241" i="4" s="1"/>
  <c r="N241" i="4"/>
  <c r="AA241" i="4" s="1"/>
  <c r="O241" i="4"/>
  <c r="H310" i="4"/>
  <c r="H97" i="4"/>
  <c r="H84" i="4"/>
  <c r="L283" i="4"/>
  <c r="H328" i="4"/>
  <c r="D84" i="4"/>
  <c r="L246" i="4"/>
  <c r="L93" i="4"/>
  <c r="L94" i="4"/>
  <c r="L92" i="4"/>
  <c r="O91" i="4"/>
  <c r="N91" i="4"/>
  <c r="AA91" i="4" s="1"/>
  <c r="M91" i="4"/>
  <c r="Z91" i="4" s="1"/>
  <c r="H91" i="4"/>
  <c r="L322" i="4" l="1"/>
  <c r="L288" i="4"/>
  <c r="L241" i="4"/>
  <c r="L91" i="4"/>
  <c r="D119" i="4" l="1"/>
  <c r="D110" i="4" l="1"/>
  <c r="H139" i="1"/>
  <c r="I136" i="1"/>
  <c r="H116" i="4" l="1"/>
  <c r="H38" i="15" l="1"/>
  <c r="H40" i="15"/>
  <c r="D40" i="15" l="1"/>
  <c r="L40" i="15" s="1"/>
  <c r="M90" i="4" l="1"/>
  <c r="Z90" i="4" s="1"/>
  <c r="N90" i="4"/>
  <c r="AA90" i="4" s="1"/>
  <c r="O90" i="4"/>
  <c r="H90" i="4"/>
  <c r="L90" i="4" l="1"/>
  <c r="O119" i="4" l="1"/>
  <c r="H119" i="4" l="1"/>
  <c r="M119" i="4"/>
  <c r="Z119" i="4" s="1"/>
  <c r="N119" i="4"/>
  <c r="AA119" i="4" s="1"/>
  <c r="L119" i="4" l="1"/>
  <c r="K31" i="15"/>
  <c r="M40" i="15"/>
  <c r="N40" i="15"/>
  <c r="M32" i="4"/>
  <c r="Z32" i="4" s="1"/>
  <c r="N32" i="4"/>
  <c r="AA32" i="4" s="1"/>
  <c r="O32" i="4"/>
  <c r="H32" i="4"/>
  <c r="L32" i="4" l="1"/>
  <c r="F52" i="2"/>
  <c r="E52" i="2"/>
  <c r="E47" i="2" l="1"/>
  <c r="D48" i="8" l="1"/>
  <c r="H48" i="8"/>
  <c r="M48" i="8"/>
  <c r="N48" i="8"/>
  <c r="O48" i="8"/>
  <c r="L48" i="8" l="1"/>
  <c r="S331" i="4" l="1"/>
  <c r="S330" i="4"/>
  <c r="G78" i="14" l="1"/>
  <c r="I98" i="7"/>
  <c r="J98" i="7"/>
  <c r="K98" i="7"/>
  <c r="E98" i="7"/>
  <c r="F98" i="7"/>
  <c r="G98" i="7"/>
  <c r="O97" i="7"/>
  <c r="N97" i="7"/>
  <c r="M97" i="7"/>
  <c r="H97" i="7"/>
  <c r="D97" i="7"/>
  <c r="I98" i="12"/>
  <c r="J98" i="12"/>
  <c r="K98" i="12"/>
  <c r="E98" i="12"/>
  <c r="F98" i="12"/>
  <c r="G98" i="12"/>
  <c r="O97" i="12"/>
  <c r="N97" i="12"/>
  <c r="M97" i="12"/>
  <c r="H97" i="12"/>
  <c r="D97" i="12"/>
  <c r="L97" i="7" l="1"/>
  <c r="L97" i="12"/>
  <c r="N216" i="4"/>
  <c r="AA216" i="4" s="1"/>
  <c r="M216" i="4"/>
  <c r="H216" i="4"/>
  <c r="D216" i="4"/>
  <c r="O298" i="4"/>
  <c r="N298" i="4"/>
  <c r="AA298" i="4" s="1"/>
  <c r="M298" i="4"/>
  <c r="Z298" i="4" s="1"/>
  <c r="H298" i="4"/>
  <c r="D298" i="4"/>
  <c r="C78" i="14"/>
  <c r="Q207" i="1"/>
  <c r="P207" i="1" s="1"/>
  <c r="O205" i="1"/>
  <c r="N205" i="1"/>
  <c r="M205" i="1"/>
  <c r="H205" i="1"/>
  <c r="D205" i="1"/>
  <c r="L216" i="4" l="1"/>
  <c r="Z216" i="4"/>
  <c r="L298" i="4"/>
  <c r="D214" i="4"/>
  <c r="R97" i="7"/>
  <c r="L205" i="1"/>
  <c r="H313" i="4" l="1"/>
  <c r="D116" i="4"/>
  <c r="H295" i="4" l="1"/>
  <c r="D182" i="4" l="1"/>
  <c r="F179" i="4"/>
  <c r="G179" i="4"/>
  <c r="N182" i="4"/>
  <c r="AA182" i="4" s="1"/>
  <c r="M182" i="4"/>
  <c r="J179" i="4"/>
  <c r="K179" i="4"/>
  <c r="H182" i="4"/>
  <c r="D147" i="4"/>
  <c r="D47" i="14"/>
  <c r="N147" i="4"/>
  <c r="AA147" i="4" s="1"/>
  <c r="M147" i="4"/>
  <c r="H47" i="14"/>
  <c r="D167" i="4"/>
  <c r="E51" i="14"/>
  <c r="N167" i="4"/>
  <c r="AA167" i="4" s="1"/>
  <c r="M167" i="4"/>
  <c r="I45" i="14"/>
  <c r="J45" i="14"/>
  <c r="H45" i="14"/>
  <c r="E45" i="14"/>
  <c r="D45" i="14"/>
  <c r="H44" i="14"/>
  <c r="H49" i="14"/>
  <c r="E49" i="14"/>
  <c r="D49" i="14"/>
  <c r="D157" i="4"/>
  <c r="N157" i="4"/>
  <c r="AA157" i="4" s="1"/>
  <c r="M157" i="4"/>
  <c r="Z157" i="4" s="1"/>
  <c r="D136" i="4"/>
  <c r="N136" i="4"/>
  <c r="AA136" i="4" s="1"/>
  <c r="M136" i="4"/>
  <c r="D114" i="4"/>
  <c r="N114" i="4"/>
  <c r="AA114" i="4" s="1"/>
  <c r="M114" i="4"/>
  <c r="Z114" i="4" s="1"/>
  <c r="H114" i="4"/>
  <c r="L136" i="4" l="1"/>
  <c r="Z136" i="4"/>
  <c r="L147" i="4"/>
  <c r="Z147" i="4"/>
  <c r="L167" i="4"/>
  <c r="Z167" i="4"/>
  <c r="L182" i="4"/>
  <c r="Z182" i="4"/>
  <c r="J55" i="14"/>
  <c r="F55" i="14"/>
  <c r="I55" i="14"/>
  <c r="E55" i="14"/>
  <c r="H51" i="14"/>
  <c r="D51" i="14"/>
  <c r="L157" i="4"/>
  <c r="F47" i="14"/>
  <c r="I44" i="14"/>
  <c r="J44" i="14"/>
  <c r="E47" i="14"/>
  <c r="D44" i="14"/>
  <c r="E44" i="14"/>
  <c r="M163" i="4"/>
  <c r="Z163" i="4" s="1"/>
  <c r="N179" i="4"/>
  <c r="AA179" i="4" s="1"/>
  <c r="L114" i="4"/>
  <c r="O179" i="4"/>
  <c r="M179" i="4"/>
  <c r="Z179" i="4" s="1"/>
  <c r="D296" i="4" l="1"/>
  <c r="F45" i="4" l="1"/>
  <c r="E45" i="4"/>
  <c r="D47" i="4"/>
  <c r="D34" i="4"/>
  <c r="O294" i="4" l="1"/>
  <c r="N294" i="4"/>
  <c r="AA294" i="4" s="1"/>
  <c r="M294" i="4"/>
  <c r="Z294" i="4" s="1"/>
  <c r="H34" i="4"/>
  <c r="O296" i="4"/>
  <c r="N296" i="4"/>
  <c r="AA296" i="4" s="1"/>
  <c r="M296" i="4"/>
  <c r="Z296" i="4" s="1"/>
  <c r="H296" i="4"/>
  <c r="H209" i="4"/>
  <c r="H205" i="4"/>
  <c r="H201" i="4"/>
  <c r="H197" i="4"/>
  <c r="H193" i="4"/>
  <c r="H189" i="4"/>
  <c r="H185" i="4"/>
  <c r="H122" i="4"/>
  <c r="N104" i="4"/>
  <c r="AA104" i="4" s="1"/>
  <c r="M104" i="4"/>
  <c r="Z104" i="4" s="1"/>
  <c r="J45" i="4"/>
  <c r="I45" i="4"/>
  <c r="N47" i="4"/>
  <c r="AA47" i="4" s="1"/>
  <c r="H47" i="4"/>
  <c r="M47" i="4"/>
  <c r="L47" i="4" l="1"/>
  <c r="Z47" i="4"/>
  <c r="L296" i="4"/>
  <c r="O295" i="4"/>
  <c r="N295" i="4"/>
  <c r="AA295" i="4" s="1"/>
  <c r="M295" i="4"/>
  <c r="Z295" i="4" s="1"/>
  <c r="J77" i="14"/>
  <c r="I77" i="14"/>
  <c r="H77" i="14"/>
  <c r="F77" i="14"/>
  <c r="D295" i="4"/>
  <c r="D294" i="4"/>
  <c r="L295" i="4" l="1"/>
  <c r="K211" i="4"/>
  <c r="I63" i="14"/>
  <c r="H63" i="14"/>
  <c r="G211" i="4"/>
  <c r="K207" i="4"/>
  <c r="I301" i="4"/>
  <c r="G207" i="4"/>
  <c r="K203" i="4"/>
  <c r="J61" i="14" s="1"/>
  <c r="J203" i="4"/>
  <c r="I61" i="14" s="1"/>
  <c r="F203" i="4"/>
  <c r="G203" i="4"/>
  <c r="F61" i="14" s="1"/>
  <c r="K199" i="4"/>
  <c r="J60" i="14" s="1"/>
  <c r="J199" i="4"/>
  <c r="I60" i="14" s="1"/>
  <c r="F199" i="4"/>
  <c r="G199" i="4"/>
  <c r="F60" i="14" s="1"/>
  <c r="K195" i="4"/>
  <c r="J59" i="14" s="1"/>
  <c r="J195" i="4"/>
  <c r="I59" i="14" s="1"/>
  <c r="I195" i="4"/>
  <c r="H59" i="14" s="1"/>
  <c r="F195" i="4"/>
  <c r="G195" i="4"/>
  <c r="F59" i="14" s="1"/>
  <c r="E195" i="4"/>
  <c r="K191" i="4"/>
  <c r="J191" i="4"/>
  <c r="I58" i="14" s="1"/>
  <c r="F191" i="4"/>
  <c r="G191" i="4"/>
  <c r="F58" i="14" s="1"/>
  <c r="K187" i="4"/>
  <c r="J57" i="14" s="1"/>
  <c r="J187" i="4"/>
  <c r="I57" i="14" s="1"/>
  <c r="I187" i="4"/>
  <c r="F187" i="4"/>
  <c r="G187" i="4"/>
  <c r="F57" i="14" s="1"/>
  <c r="E187" i="4"/>
  <c r="K183" i="4"/>
  <c r="J183" i="4"/>
  <c r="I56" i="14" s="1"/>
  <c r="F183" i="4"/>
  <c r="G183" i="4"/>
  <c r="F56" i="14" s="1"/>
  <c r="K176" i="4"/>
  <c r="J54" i="14" s="1"/>
  <c r="J176" i="4"/>
  <c r="E54" i="14"/>
  <c r="G176" i="4"/>
  <c r="F54" i="14" s="1"/>
  <c r="J53" i="14"/>
  <c r="G53" i="14" s="1"/>
  <c r="G172" i="4"/>
  <c r="F53" i="14" s="1"/>
  <c r="K169" i="4"/>
  <c r="J169" i="4"/>
  <c r="E52" i="14"/>
  <c r="G169" i="4"/>
  <c r="G163" i="4"/>
  <c r="F51" i="14" s="1"/>
  <c r="H50" i="14"/>
  <c r="E50" i="14"/>
  <c r="F50" i="14"/>
  <c r="D50" i="14"/>
  <c r="F49" i="14"/>
  <c r="H48" i="14"/>
  <c r="E48" i="14"/>
  <c r="F48" i="14"/>
  <c r="D48" i="14"/>
  <c r="E59" i="14" l="1"/>
  <c r="E60" i="14"/>
  <c r="E61" i="14"/>
  <c r="F52" i="14"/>
  <c r="G306" i="4"/>
  <c r="E57" i="14"/>
  <c r="D59" i="14"/>
  <c r="E233" i="4"/>
  <c r="E56" i="14"/>
  <c r="F233" i="4"/>
  <c r="I233" i="4"/>
  <c r="E58" i="14"/>
  <c r="D57" i="14"/>
  <c r="H57" i="14"/>
  <c r="I54" i="14"/>
  <c r="J172" i="4"/>
  <c r="I53" i="14" s="1"/>
  <c r="I52" i="14"/>
  <c r="J163" i="4"/>
  <c r="J52" i="14"/>
  <c r="K163" i="4"/>
  <c r="F301" i="4"/>
  <c r="J63" i="14"/>
  <c r="F63" i="14"/>
  <c r="I62" i="14"/>
  <c r="J62" i="14"/>
  <c r="H62" i="14"/>
  <c r="F62" i="14"/>
  <c r="E46" i="14"/>
  <c r="G138" i="4"/>
  <c r="G233" i="4" s="1"/>
  <c r="D46" i="14"/>
  <c r="F45" i="14"/>
  <c r="J43" i="14"/>
  <c r="I43" i="14"/>
  <c r="H43" i="14"/>
  <c r="D43" i="14"/>
  <c r="N189" i="4"/>
  <c r="AA189" i="4" s="1"/>
  <c r="M189" i="4"/>
  <c r="D189" i="4"/>
  <c r="N213" i="4"/>
  <c r="AA213" i="4" s="1"/>
  <c r="M213" i="4"/>
  <c r="D213" i="4"/>
  <c r="N209" i="4"/>
  <c r="AA209" i="4" s="1"/>
  <c r="M209" i="4"/>
  <c r="D209" i="4"/>
  <c r="N205" i="4"/>
  <c r="AA205" i="4" s="1"/>
  <c r="M205" i="4"/>
  <c r="D205" i="4"/>
  <c r="N201" i="4"/>
  <c r="AA201" i="4" s="1"/>
  <c r="M201" i="4"/>
  <c r="D201" i="4"/>
  <c r="N197" i="4"/>
  <c r="AA197" i="4" s="1"/>
  <c r="M197" i="4"/>
  <c r="D197" i="4"/>
  <c r="N193" i="4"/>
  <c r="AA193" i="4" s="1"/>
  <c r="M193" i="4"/>
  <c r="D193" i="4"/>
  <c r="N185" i="4"/>
  <c r="AA185" i="4" s="1"/>
  <c r="M185" i="4"/>
  <c r="D185" i="4"/>
  <c r="N168" i="4"/>
  <c r="AA168" i="4" s="1"/>
  <c r="M168" i="4"/>
  <c r="D168" i="4"/>
  <c r="N137" i="4"/>
  <c r="AA137" i="4" s="1"/>
  <c r="M137" i="4"/>
  <c r="Z137" i="4" s="1"/>
  <c r="D137" i="4"/>
  <c r="D122" i="4"/>
  <c r="N122" i="4"/>
  <c r="AA122" i="4" s="1"/>
  <c r="M122" i="4"/>
  <c r="Z122" i="4" s="1"/>
  <c r="O210" i="4"/>
  <c r="N210" i="4"/>
  <c r="AA210" i="4" s="1"/>
  <c r="M210" i="4"/>
  <c r="Z210" i="4" s="1"/>
  <c r="O206" i="4"/>
  <c r="N206" i="4"/>
  <c r="AA206" i="4" s="1"/>
  <c r="M206" i="4"/>
  <c r="Z206" i="4" s="1"/>
  <c r="O202" i="4"/>
  <c r="N202" i="4"/>
  <c r="AA202" i="4" s="1"/>
  <c r="M202" i="4"/>
  <c r="Z202" i="4" s="1"/>
  <c r="O198" i="4"/>
  <c r="N198" i="4"/>
  <c r="AA198" i="4" s="1"/>
  <c r="M198" i="4"/>
  <c r="Z198" i="4" s="1"/>
  <c r="O194" i="4"/>
  <c r="N194" i="4"/>
  <c r="AA194" i="4" s="1"/>
  <c r="M194" i="4"/>
  <c r="Z194" i="4" s="1"/>
  <c r="O190" i="4"/>
  <c r="N190" i="4"/>
  <c r="AA190" i="4" s="1"/>
  <c r="M190" i="4"/>
  <c r="Z190" i="4" s="1"/>
  <c r="O186" i="4"/>
  <c r="N186" i="4"/>
  <c r="AA186" i="4" s="1"/>
  <c r="M186" i="4"/>
  <c r="Z186" i="4" s="1"/>
  <c r="O152" i="4"/>
  <c r="N152" i="4"/>
  <c r="AA152" i="4" s="1"/>
  <c r="M152" i="4"/>
  <c r="Z152" i="4" s="1"/>
  <c r="D290" i="4"/>
  <c r="D210" i="4"/>
  <c r="D206" i="4"/>
  <c r="D202" i="4"/>
  <c r="D198" i="4"/>
  <c r="D194" i="4"/>
  <c r="D190" i="4"/>
  <c r="D186" i="4"/>
  <c r="D162" i="4"/>
  <c r="D152" i="4"/>
  <c r="L197" i="4" l="1"/>
  <c r="Z197" i="4"/>
  <c r="L213" i="4"/>
  <c r="Z213" i="4"/>
  <c r="L185" i="4"/>
  <c r="Z185" i="4"/>
  <c r="L205" i="4"/>
  <c r="Z205" i="4"/>
  <c r="L193" i="4"/>
  <c r="Z193" i="4"/>
  <c r="L209" i="4"/>
  <c r="Z209" i="4"/>
  <c r="L168" i="4"/>
  <c r="Z168" i="4"/>
  <c r="L201" i="4"/>
  <c r="Z201" i="4"/>
  <c r="L189" i="4"/>
  <c r="Z189" i="4"/>
  <c r="J233" i="4"/>
  <c r="F46" i="14"/>
  <c r="K158" i="4"/>
  <c r="H163" i="4"/>
  <c r="J51" i="14"/>
  <c r="I51" i="14"/>
  <c r="N163" i="4"/>
  <c r="AA163" i="4" s="1"/>
  <c r="D306" i="4"/>
  <c r="N138" i="4"/>
  <c r="AA138" i="4" s="1"/>
  <c r="E43" i="14"/>
  <c r="I46" i="14"/>
  <c r="H309" i="4"/>
  <c r="F43" i="14"/>
  <c r="D120" i="4"/>
  <c r="H46" i="14"/>
  <c r="F44" i="14"/>
  <c r="L122" i="4"/>
  <c r="L186" i="4"/>
  <c r="L202" i="4"/>
  <c r="L210" i="4"/>
  <c r="L198" i="4"/>
  <c r="L190" i="4"/>
  <c r="L206" i="4"/>
  <c r="L152" i="4"/>
  <c r="L194" i="4"/>
  <c r="L137" i="4"/>
  <c r="N158" i="4" l="1"/>
  <c r="AA158" i="4" s="1"/>
  <c r="I50" i="14"/>
  <c r="K153" i="4"/>
  <c r="H158" i="4"/>
  <c r="O158" i="4"/>
  <c r="L158" i="4" s="1"/>
  <c r="J50" i="14"/>
  <c r="J301" i="4"/>
  <c r="D309" i="4"/>
  <c r="O34" i="4"/>
  <c r="N34" i="4"/>
  <c r="AA34" i="4" s="1"/>
  <c r="M34" i="4"/>
  <c r="Z34" i="4" s="1"/>
  <c r="H153" i="4" l="1"/>
  <c r="K148" i="4"/>
  <c r="J49" i="14"/>
  <c r="N153" i="4"/>
  <c r="AA153" i="4" s="1"/>
  <c r="I49" i="14"/>
  <c r="O319" i="4"/>
  <c r="N319" i="4"/>
  <c r="AA319" i="4" s="1"/>
  <c r="M319" i="4"/>
  <c r="Z319" i="4" s="1"/>
  <c r="L34" i="4"/>
  <c r="H148" i="4" l="1"/>
  <c r="O148" i="4"/>
  <c r="L148" i="4" s="1"/>
  <c r="J48" i="14"/>
  <c r="N148" i="4"/>
  <c r="AA148" i="4" s="1"/>
  <c r="I48" i="14"/>
  <c r="L319" i="4"/>
  <c r="M244" i="4"/>
  <c r="Z244" i="4" s="1"/>
  <c r="N244" i="4"/>
  <c r="AA244" i="4" s="1"/>
  <c r="O244" i="4"/>
  <c r="O310" i="4"/>
  <c r="D97" i="4"/>
  <c r="O115" i="4"/>
  <c r="N107" i="2"/>
  <c r="O107" i="2"/>
  <c r="N142" i="4" l="1"/>
  <c r="AA142" i="4" s="1"/>
  <c r="I47" i="14"/>
  <c r="H142" i="4"/>
  <c r="K138" i="4"/>
  <c r="K233" i="4" s="1"/>
  <c r="J47" i="14"/>
  <c r="O314" i="4"/>
  <c r="L310" i="4"/>
  <c r="L244" i="4"/>
  <c r="H138" i="4" l="1"/>
  <c r="K306" i="4"/>
  <c r="J46" i="14"/>
  <c r="O211" i="4"/>
  <c r="N211" i="4"/>
  <c r="AA211" i="4" s="1"/>
  <c r="M211" i="4"/>
  <c r="Z211" i="4" s="1"/>
  <c r="H211" i="4"/>
  <c r="D211" i="4"/>
  <c r="O220" i="4"/>
  <c r="H220" i="4"/>
  <c r="D220" i="4"/>
  <c r="H210" i="4"/>
  <c r="O207" i="4"/>
  <c r="N207" i="4"/>
  <c r="AA207" i="4" s="1"/>
  <c r="M207" i="4"/>
  <c r="Z207" i="4" s="1"/>
  <c r="H207" i="4"/>
  <c r="D207" i="4"/>
  <c r="O169" i="4"/>
  <c r="N169" i="4"/>
  <c r="AA169" i="4" s="1"/>
  <c r="M169" i="4"/>
  <c r="Z169" i="4" s="1"/>
  <c r="H169" i="4"/>
  <c r="D169" i="4"/>
  <c r="O163" i="4"/>
  <c r="D163" i="4"/>
  <c r="N115" i="4"/>
  <c r="AA115" i="4" s="1"/>
  <c r="M115" i="4"/>
  <c r="Z115" i="4" s="1"/>
  <c r="H306" i="4" l="1"/>
  <c r="O313" i="4"/>
  <c r="O214" i="4"/>
  <c r="N314" i="4"/>
  <c r="AA314" i="4" s="1"/>
  <c r="M314" i="4"/>
  <c r="L169" i="4"/>
  <c r="L207" i="4"/>
  <c r="L163" i="4"/>
  <c r="L211" i="4"/>
  <c r="L220" i="4"/>
  <c r="D313" i="4"/>
  <c r="G63" i="14"/>
  <c r="L115" i="4"/>
  <c r="L314" i="4" l="1"/>
  <c r="Z314" i="4"/>
  <c r="L214" i="4"/>
  <c r="H200" i="1"/>
  <c r="O200" i="1"/>
  <c r="N200" i="1"/>
  <c r="M200" i="1"/>
  <c r="L200" i="1" l="1"/>
  <c r="D200" i="1" l="1"/>
  <c r="I206" i="1"/>
  <c r="J199" i="1"/>
  <c r="J206" i="1" s="1"/>
  <c r="F199" i="1"/>
  <c r="F206" i="1" s="1"/>
  <c r="G206" i="1"/>
  <c r="E206" i="1"/>
  <c r="K206" i="1"/>
  <c r="D118" i="4"/>
  <c r="O118" i="4"/>
  <c r="N118" i="4"/>
  <c r="AA118" i="4" s="1"/>
  <c r="M118" i="4"/>
  <c r="Z118" i="4" s="1"/>
  <c r="H118" i="4"/>
  <c r="M110" i="4" l="1"/>
  <c r="Z110" i="4" s="1"/>
  <c r="N110" i="4"/>
  <c r="AA110" i="4" s="1"/>
  <c r="O110" i="4"/>
  <c r="D199" i="1"/>
  <c r="H315" i="4"/>
  <c r="L118" i="4"/>
  <c r="H199" i="1"/>
  <c r="H201" i="1"/>
  <c r="D201" i="1"/>
  <c r="L110" i="4" l="1"/>
  <c r="Q181" i="15"/>
  <c r="Q56" i="8"/>
  <c r="Q55" i="8"/>
  <c r="Q105" i="7"/>
  <c r="Q104" i="7"/>
  <c r="Q102" i="7"/>
  <c r="Q177" i="2"/>
  <c r="Q176" i="2"/>
  <c r="Q174" i="2"/>
  <c r="Q173" i="2"/>
  <c r="G75" i="14" l="1"/>
  <c r="G77" i="14"/>
  <c r="G52" i="14" l="1"/>
  <c r="G60" i="14"/>
  <c r="G57" i="14"/>
  <c r="G59" i="14"/>
  <c r="G48" i="14"/>
  <c r="G54" i="14"/>
  <c r="G61" i="14"/>
  <c r="G55" i="14"/>
  <c r="R53" i="7"/>
  <c r="R57" i="7"/>
  <c r="R82" i="7"/>
  <c r="R93" i="7"/>
  <c r="G40" i="14" l="1"/>
  <c r="G44" i="14"/>
  <c r="H166" i="2" l="1"/>
  <c r="D315" i="4"/>
  <c r="K172" i="15" l="1"/>
  <c r="J172" i="15"/>
  <c r="I172" i="15"/>
  <c r="G172" i="15"/>
  <c r="F172" i="15"/>
  <c r="E172" i="15"/>
  <c r="O171" i="15"/>
  <c r="N171" i="15"/>
  <c r="M171" i="15"/>
  <c r="H171" i="15"/>
  <c r="D171" i="15"/>
  <c r="O170" i="15"/>
  <c r="N170" i="15"/>
  <c r="M170" i="15"/>
  <c r="H170" i="15"/>
  <c r="D170" i="15"/>
  <c r="K160" i="15"/>
  <c r="K178" i="15" s="1"/>
  <c r="J160" i="15"/>
  <c r="J178" i="15" s="1"/>
  <c r="I160" i="15"/>
  <c r="I178" i="15" s="1"/>
  <c r="G160" i="15"/>
  <c r="G178" i="15" s="1"/>
  <c r="F160" i="15"/>
  <c r="F178" i="15" s="1"/>
  <c r="E160" i="15"/>
  <c r="E178" i="15" s="1"/>
  <c r="O159" i="15"/>
  <c r="N159" i="15"/>
  <c r="M159" i="15"/>
  <c r="H159" i="15"/>
  <c r="D159" i="15"/>
  <c r="O158" i="15"/>
  <c r="N158" i="15"/>
  <c r="M158" i="15"/>
  <c r="H158" i="15"/>
  <c r="D158" i="15"/>
  <c r="K155" i="15"/>
  <c r="K177" i="15" s="1"/>
  <c r="J155" i="15"/>
  <c r="J177" i="15" s="1"/>
  <c r="I155" i="15"/>
  <c r="I177" i="15" s="1"/>
  <c r="G155" i="15"/>
  <c r="G177" i="15" s="1"/>
  <c r="F155" i="15"/>
  <c r="F177" i="15" s="1"/>
  <c r="E155" i="15"/>
  <c r="E177" i="15" s="1"/>
  <c r="O154" i="15"/>
  <c r="N154" i="15"/>
  <c r="M154" i="15"/>
  <c r="H154" i="15"/>
  <c r="D154" i="15"/>
  <c r="O111" i="15"/>
  <c r="N111" i="15"/>
  <c r="M111" i="15"/>
  <c r="D111" i="15"/>
  <c r="O105" i="15"/>
  <c r="O113" i="15" s="1"/>
  <c r="N105" i="15"/>
  <c r="M105" i="15"/>
  <c r="M113" i="15" s="1"/>
  <c r="H105" i="15"/>
  <c r="H113" i="15" s="1"/>
  <c r="D105" i="15"/>
  <c r="O150" i="15"/>
  <c r="N78" i="14" s="1"/>
  <c r="N150" i="15"/>
  <c r="M78" i="14" s="1"/>
  <c r="M150" i="15"/>
  <c r="L78" i="14" s="1"/>
  <c r="H150" i="15"/>
  <c r="D150" i="15"/>
  <c r="O149" i="15"/>
  <c r="N149" i="15"/>
  <c r="M149" i="15"/>
  <c r="H149" i="15"/>
  <c r="D149" i="15"/>
  <c r="O148" i="15"/>
  <c r="N148" i="15"/>
  <c r="M148" i="15"/>
  <c r="H148" i="15"/>
  <c r="D148" i="15"/>
  <c r="O135" i="15"/>
  <c r="N135" i="15"/>
  <c r="M135" i="15"/>
  <c r="H135" i="15"/>
  <c r="D135" i="15"/>
  <c r="O134" i="15"/>
  <c r="N134" i="15"/>
  <c r="M134" i="15"/>
  <c r="H134" i="15"/>
  <c r="D134" i="15"/>
  <c r="O133" i="15"/>
  <c r="N133" i="15"/>
  <c r="M133" i="15"/>
  <c r="H133" i="15"/>
  <c r="D133" i="15"/>
  <c r="O132" i="15"/>
  <c r="N132" i="15"/>
  <c r="M132" i="15"/>
  <c r="H132" i="15"/>
  <c r="D132" i="15"/>
  <c r="O131" i="15"/>
  <c r="N131" i="15"/>
  <c r="M131" i="15"/>
  <c r="H131" i="15"/>
  <c r="D131" i="15"/>
  <c r="O130" i="15"/>
  <c r="N130" i="15"/>
  <c r="M130" i="15"/>
  <c r="H130" i="15"/>
  <c r="D130" i="15"/>
  <c r="O129" i="15"/>
  <c r="N129" i="15"/>
  <c r="M129" i="15"/>
  <c r="H129" i="15"/>
  <c r="D129" i="15"/>
  <c r="O128" i="15"/>
  <c r="N128" i="15"/>
  <c r="M128" i="15"/>
  <c r="H128" i="15"/>
  <c r="D128" i="15"/>
  <c r="O127" i="15"/>
  <c r="N127" i="15"/>
  <c r="M127" i="15"/>
  <c r="H127" i="15"/>
  <c r="D127" i="15"/>
  <c r="O126" i="15"/>
  <c r="N126" i="15"/>
  <c r="M126" i="15"/>
  <c r="H126" i="15"/>
  <c r="D126" i="15"/>
  <c r="O124" i="15"/>
  <c r="N124" i="15"/>
  <c r="M124" i="15"/>
  <c r="H124" i="15"/>
  <c r="D124" i="15"/>
  <c r="O123" i="15"/>
  <c r="N123" i="15"/>
  <c r="M123" i="15"/>
  <c r="H123" i="15"/>
  <c r="D123" i="15"/>
  <c r="O122" i="15"/>
  <c r="N122" i="15"/>
  <c r="M122" i="15"/>
  <c r="H122" i="15"/>
  <c r="D122" i="15"/>
  <c r="O120" i="15"/>
  <c r="N120" i="15"/>
  <c r="M120" i="15"/>
  <c r="H120" i="15"/>
  <c r="D120" i="15"/>
  <c r="O115" i="15"/>
  <c r="O117" i="15" s="1"/>
  <c r="N115" i="15"/>
  <c r="N117" i="15" s="1"/>
  <c r="M115" i="15"/>
  <c r="M117" i="15" s="1"/>
  <c r="H115" i="15"/>
  <c r="H117" i="15" s="1"/>
  <c r="D115" i="15"/>
  <c r="D117" i="15" s="1"/>
  <c r="N113" i="15" l="1"/>
  <c r="D113" i="15"/>
  <c r="D151" i="15"/>
  <c r="O151" i="15"/>
  <c r="H137" i="15"/>
  <c r="H151" i="15"/>
  <c r="N137" i="15"/>
  <c r="M151" i="15"/>
  <c r="O137" i="15"/>
  <c r="N151" i="15"/>
  <c r="M137" i="15"/>
  <c r="D137" i="15"/>
  <c r="K78" i="14"/>
  <c r="L159" i="15"/>
  <c r="L171" i="15"/>
  <c r="O160" i="15"/>
  <c r="O178" i="15" s="1"/>
  <c r="O172" i="15"/>
  <c r="H177" i="15"/>
  <c r="H178" i="15"/>
  <c r="H172" i="15"/>
  <c r="M155" i="15"/>
  <c r="M177" i="15" s="1"/>
  <c r="D177" i="15"/>
  <c r="D178" i="15"/>
  <c r="H160" i="15"/>
  <c r="M160" i="15"/>
  <c r="M178" i="15" s="1"/>
  <c r="N172" i="15"/>
  <c r="D172" i="15"/>
  <c r="D160" i="15"/>
  <c r="M172" i="15"/>
  <c r="L170" i="15"/>
  <c r="D155" i="15"/>
  <c r="N160" i="15"/>
  <c r="N178" i="15" s="1"/>
  <c r="L129" i="15"/>
  <c r="L158" i="15"/>
  <c r="N155" i="15"/>
  <c r="N177" i="15" s="1"/>
  <c r="O155" i="15"/>
  <c r="H155" i="15"/>
  <c r="L154" i="15"/>
  <c r="L111" i="15"/>
  <c r="L134" i="15"/>
  <c r="L131" i="15"/>
  <c r="L133" i="15"/>
  <c r="L120" i="15"/>
  <c r="L124" i="15"/>
  <c r="L126" i="15"/>
  <c r="L149" i="15"/>
  <c r="L127" i="15"/>
  <c r="L130" i="15"/>
  <c r="L135" i="15"/>
  <c r="L122" i="15"/>
  <c r="L123" i="15"/>
  <c r="L150" i="15"/>
  <c r="L128" i="15"/>
  <c r="L132" i="15"/>
  <c r="L105" i="15"/>
  <c r="L148" i="15"/>
  <c r="L115" i="15"/>
  <c r="L117" i="15" s="1"/>
  <c r="I176" i="15"/>
  <c r="J176" i="15"/>
  <c r="K176" i="15"/>
  <c r="F176" i="15"/>
  <c r="G176" i="15"/>
  <c r="O101" i="15"/>
  <c r="N101" i="15"/>
  <c r="M101" i="15"/>
  <c r="H101" i="15"/>
  <c r="D101" i="15"/>
  <c r="O97" i="15"/>
  <c r="N97" i="15"/>
  <c r="M97" i="15"/>
  <c r="H97" i="15"/>
  <c r="D97" i="15"/>
  <c r="O89" i="15"/>
  <c r="O94" i="15" s="1"/>
  <c r="N89" i="15"/>
  <c r="N94" i="15" s="1"/>
  <c r="M89" i="15"/>
  <c r="M94" i="15" s="1"/>
  <c r="H89" i="15"/>
  <c r="O80" i="15"/>
  <c r="O87" i="15" s="1"/>
  <c r="N80" i="15"/>
  <c r="N87" i="15" s="1"/>
  <c r="M80" i="15"/>
  <c r="M87" i="15" s="1"/>
  <c r="H80" i="15"/>
  <c r="H87" i="15" s="1"/>
  <c r="D80" i="15"/>
  <c r="D87" i="15" s="1"/>
  <c r="O52" i="15"/>
  <c r="O75" i="15" s="1"/>
  <c r="N52" i="15"/>
  <c r="N75" i="15" s="1"/>
  <c r="M52" i="15"/>
  <c r="M75" i="15" s="1"/>
  <c r="H52" i="15"/>
  <c r="H75" i="15" s="1"/>
  <c r="D52" i="15"/>
  <c r="D75" i="15" s="1"/>
  <c r="D44" i="15"/>
  <c r="N38" i="15"/>
  <c r="M38" i="15"/>
  <c r="D38" i="15"/>
  <c r="L38" i="15" s="1"/>
  <c r="N37" i="15"/>
  <c r="M37" i="15"/>
  <c r="H37" i="15"/>
  <c r="D37" i="15"/>
  <c r="J31" i="15"/>
  <c r="I31" i="15"/>
  <c r="O26" i="15"/>
  <c r="N26" i="15"/>
  <c r="M26" i="15"/>
  <c r="D26" i="15"/>
  <c r="O25" i="15"/>
  <c r="N25" i="15"/>
  <c r="M25" i="15"/>
  <c r="D25" i="15"/>
  <c r="L25" i="15" s="1"/>
  <c r="O24" i="15"/>
  <c r="N24" i="15"/>
  <c r="M24" i="15"/>
  <c r="D24" i="15"/>
  <c r="L24" i="15" s="1"/>
  <c r="N102" i="15" l="1"/>
  <c r="N176" i="15" s="1"/>
  <c r="L113" i="15"/>
  <c r="D102" i="15"/>
  <c r="O102" i="15"/>
  <c r="O176" i="15" s="1"/>
  <c r="L37" i="15"/>
  <c r="H102" i="15"/>
  <c r="L137" i="15"/>
  <c r="L151" i="15"/>
  <c r="M102" i="15"/>
  <c r="M176" i="15" s="1"/>
  <c r="H31" i="15"/>
  <c r="L178" i="15"/>
  <c r="L172" i="15"/>
  <c r="Q186" i="15"/>
  <c r="L160" i="15"/>
  <c r="D176" i="15"/>
  <c r="H176" i="15"/>
  <c r="L155" i="15"/>
  <c r="O177" i="15"/>
  <c r="L177" i="15" s="1"/>
  <c r="L101" i="15"/>
  <c r="H94" i="15"/>
  <c r="D94" i="15"/>
  <c r="L97" i="15"/>
  <c r="L89" i="15"/>
  <c r="L80" i="15"/>
  <c r="L87" i="15" s="1"/>
  <c r="L52" i="15"/>
  <c r="L75" i="15" s="1"/>
  <c r="H29" i="15"/>
  <c r="M23" i="15"/>
  <c r="M29" i="15" s="1"/>
  <c r="M31" i="15"/>
  <c r="Q183" i="15"/>
  <c r="H23" i="15"/>
  <c r="L26" i="15"/>
  <c r="N31" i="15"/>
  <c r="N23" i="15"/>
  <c r="N29" i="15" s="1"/>
  <c r="D23" i="15"/>
  <c r="O23" i="15"/>
  <c r="O29" i="15" s="1"/>
  <c r="D31" i="15"/>
  <c r="D47" i="15" s="1"/>
  <c r="O31" i="15"/>
  <c r="L102" i="15" l="1"/>
  <c r="Q185" i="15"/>
  <c r="Q187" i="15"/>
  <c r="Q182" i="15"/>
  <c r="Q188" i="15"/>
  <c r="Q189" i="15"/>
  <c r="Q180" i="15"/>
  <c r="L176" i="15"/>
  <c r="D175" i="15"/>
  <c r="L94" i="15"/>
  <c r="L23" i="15"/>
  <c r="L31" i="15"/>
  <c r="Q184" i="15" l="1"/>
  <c r="Q190" i="15" s="1"/>
  <c r="L29" i="15"/>
  <c r="D166" i="2" l="1"/>
  <c r="I162" i="2"/>
  <c r="J162" i="2"/>
  <c r="K162" i="2"/>
  <c r="F162" i="2"/>
  <c r="G162" i="2"/>
  <c r="E162" i="2"/>
  <c r="E133" i="2"/>
  <c r="E142" i="2" s="1"/>
  <c r="I167" i="2"/>
  <c r="J167" i="2"/>
  <c r="K167" i="2"/>
  <c r="F167" i="2"/>
  <c r="G167" i="2"/>
  <c r="E167" i="2"/>
  <c r="O136" i="2"/>
  <c r="N136" i="2"/>
  <c r="M136" i="2"/>
  <c r="H136" i="2"/>
  <c r="D136" i="2"/>
  <c r="O135" i="2"/>
  <c r="O167" i="2" s="1"/>
  <c r="N135" i="2"/>
  <c r="N167" i="2" s="1"/>
  <c r="M135" i="2"/>
  <c r="H135" i="2"/>
  <c r="D135" i="2"/>
  <c r="H167" i="2" l="1"/>
  <c r="H162" i="2"/>
  <c r="L135" i="2"/>
  <c r="M167" i="2"/>
  <c r="L167" i="2" s="1"/>
  <c r="L136" i="2"/>
  <c r="N94" i="7"/>
  <c r="F29" i="8" l="1"/>
  <c r="G29" i="8"/>
  <c r="I29" i="8"/>
  <c r="J29" i="8"/>
  <c r="K29" i="8"/>
  <c r="E29" i="8"/>
  <c r="O31" i="8"/>
  <c r="N31" i="8"/>
  <c r="M31" i="8"/>
  <c r="H31" i="8"/>
  <c r="D31" i="8"/>
  <c r="O30" i="8"/>
  <c r="N30" i="8"/>
  <c r="M30" i="8"/>
  <c r="H30" i="8"/>
  <c r="D30" i="8"/>
  <c r="D29" i="8" l="1"/>
  <c r="L30" i="8"/>
  <c r="L31" i="8"/>
  <c r="Q59" i="8" s="1"/>
  <c r="O36" i="7"/>
  <c r="L36" i="7" s="1"/>
  <c r="N36" i="7"/>
  <c r="H36" i="7"/>
  <c r="D36" i="7"/>
  <c r="O37" i="12"/>
  <c r="N37" i="12"/>
  <c r="M37" i="12"/>
  <c r="H37" i="12"/>
  <c r="D37" i="12"/>
  <c r="H32" i="1"/>
  <c r="D32" i="1"/>
  <c r="O26" i="8"/>
  <c r="O27" i="8" s="1"/>
  <c r="N26" i="8"/>
  <c r="N27" i="8" s="1"/>
  <c r="M26" i="8"/>
  <c r="M27" i="8" s="1"/>
  <c r="H26" i="8"/>
  <c r="D26" i="8"/>
  <c r="D27" i="8" s="1"/>
  <c r="F27" i="8"/>
  <c r="K27" i="8"/>
  <c r="J27" i="8"/>
  <c r="I27" i="8"/>
  <c r="G27" i="8"/>
  <c r="E27" i="8"/>
  <c r="L27" i="8" l="1"/>
  <c r="H28" i="1"/>
  <c r="L26" i="8"/>
  <c r="Q57" i="8" s="1"/>
  <c r="L37" i="12"/>
  <c r="H27" i="8"/>
  <c r="E104" i="1"/>
  <c r="O71" i="2" l="1"/>
  <c r="N71" i="2"/>
  <c r="M71" i="2"/>
  <c r="I300" i="4"/>
  <c r="D328" i="4"/>
  <c r="H291" i="4"/>
  <c r="H290" i="4"/>
  <c r="D291" i="4"/>
  <c r="O291" i="4"/>
  <c r="N291" i="4"/>
  <c r="AA291" i="4" s="1"/>
  <c r="M291" i="4"/>
  <c r="Z291" i="4" s="1"/>
  <c r="O290" i="4"/>
  <c r="N290" i="4"/>
  <c r="AA290" i="4" s="1"/>
  <c r="M290" i="4"/>
  <c r="Z290" i="4" s="1"/>
  <c r="K104" i="4"/>
  <c r="G104" i="4"/>
  <c r="O107" i="4"/>
  <c r="N107" i="4"/>
  <c r="AA107" i="4" s="1"/>
  <c r="M107" i="4"/>
  <c r="Z107" i="4" s="1"/>
  <c r="H107" i="4"/>
  <c r="O106" i="4"/>
  <c r="N106" i="4"/>
  <c r="AA106" i="4" s="1"/>
  <c r="M106" i="4"/>
  <c r="Z106" i="4" s="1"/>
  <c r="H106" i="4"/>
  <c r="D106" i="4"/>
  <c r="O237" i="4"/>
  <c r="N237" i="4"/>
  <c r="M237" i="4"/>
  <c r="H103" i="4"/>
  <c r="M103" i="4"/>
  <c r="N103" i="4"/>
  <c r="O103" i="4"/>
  <c r="O328" i="4" s="1"/>
  <c r="O100" i="4"/>
  <c r="N100" i="4"/>
  <c r="AA100" i="4" s="1"/>
  <c r="M100" i="4"/>
  <c r="H100" i="4"/>
  <c r="N235" i="4" l="1"/>
  <c r="AA235" i="4" s="1"/>
  <c r="AA237" i="4"/>
  <c r="M235" i="4"/>
  <c r="Z235" i="4" s="1"/>
  <c r="Z237" i="4"/>
  <c r="M97" i="4"/>
  <c r="Z97" i="4" s="1"/>
  <c r="Z100" i="4"/>
  <c r="M328" i="4"/>
  <c r="Z328" i="4" s="1"/>
  <c r="Z103" i="4"/>
  <c r="N328" i="4"/>
  <c r="AA328" i="4" s="1"/>
  <c r="AA103" i="4"/>
  <c r="N97" i="4"/>
  <c r="AA97" i="4" s="1"/>
  <c r="K324" i="4"/>
  <c r="O97" i="4"/>
  <c r="O235" i="4"/>
  <c r="D324" i="4"/>
  <c r="H327" i="4"/>
  <c r="D235" i="4"/>
  <c r="H288" i="4"/>
  <c r="F300" i="4"/>
  <c r="E300" i="4"/>
  <c r="D327" i="4"/>
  <c r="G300" i="4"/>
  <c r="O104" i="4"/>
  <c r="L324" i="4" s="1"/>
  <c r="G76" i="14"/>
  <c r="F108" i="4"/>
  <c r="L290" i="4"/>
  <c r="L107" i="4"/>
  <c r="L291" i="4"/>
  <c r="L103" i="4"/>
  <c r="E108" i="4"/>
  <c r="G108" i="4"/>
  <c r="J108" i="4"/>
  <c r="I108" i="4"/>
  <c r="L237" i="4"/>
  <c r="L106" i="4"/>
  <c r="H104" i="4"/>
  <c r="D104" i="4"/>
  <c r="L100" i="4"/>
  <c r="N108" i="4" l="1"/>
  <c r="AA108" i="4"/>
  <c r="H324" i="4"/>
  <c r="L318" i="4"/>
  <c r="L328" i="4"/>
  <c r="L104" i="4"/>
  <c r="L97" i="4"/>
  <c r="O108" i="4"/>
  <c r="K108" i="4"/>
  <c r="M108" i="4"/>
  <c r="Z108" i="4" s="1"/>
  <c r="O61" i="2"/>
  <c r="N61" i="2"/>
  <c r="M61" i="2"/>
  <c r="S335" i="4" l="1"/>
  <c r="L108" i="4"/>
  <c r="L61" i="2"/>
  <c r="H27" i="12"/>
  <c r="H28" i="12"/>
  <c r="H18" i="6" l="1"/>
  <c r="E124" i="1" l="1"/>
  <c r="J35" i="1" l="1"/>
  <c r="I104" i="1"/>
  <c r="J104" i="1"/>
  <c r="I77" i="2" l="1"/>
  <c r="J77" i="2"/>
  <c r="H59" i="1" l="1"/>
  <c r="H60" i="1"/>
  <c r="H61" i="1"/>
  <c r="H58" i="1"/>
  <c r="C53" i="14" l="1"/>
  <c r="M68" i="7"/>
  <c r="N68" i="7"/>
  <c r="O68" i="7"/>
  <c r="H68" i="7"/>
  <c r="D68" i="7"/>
  <c r="M68" i="12"/>
  <c r="N68" i="12"/>
  <c r="O68" i="12"/>
  <c r="D68" i="12"/>
  <c r="L68" i="7" l="1"/>
  <c r="L68" i="12"/>
  <c r="D59" i="7"/>
  <c r="R68" i="7" l="1"/>
  <c r="I52" i="1" l="1"/>
  <c r="I49" i="8" l="1"/>
  <c r="J49" i="8"/>
  <c r="K49" i="8"/>
  <c r="E49" i="8"/>
  <c r="F49" i="8"/>
  <c r="G49" i="8"/>
  <c r="H59" i="7"/>
  <c r="M59" i="7"/>
  <c r="N59" i="7"/>
  <c r="O59" i="7"/>
  <c r="O59" i="12"/>
  <c r="N59" i="12"/>
  <c r="M59" i="12"/>
  <c r="G47" i="14" l="1"/>
  <c r="G49" i="14"/>
  <c r="L59" i="7"/>
  <c r="L59" i="12"/>
  <c r="R59" i="7" l="1"/>
  <c r="D288" i="4" l="1"/>
  <c r="D277" i="4"/>
  <c r="D273" i="4"/>
  <c r="D269" i="4"/>
  <c r="D263" i="4"/>
  <c r="D259" i="4"/>
  <c r="D255" i="4"/>
  <c r="D249" i="4"/>
  <c r="D199" i="4"/>
  <c r="D195" i="4"/>
  <c r="D191" i="4"/>
  <c r="D187" i="4"/>
  <c r="D183" i="4"/>
  <c r="D179" i="4"/>
  <c r="D176" i="4"/>
  <c r="D172" i="4"/>
  <c r="D115" i="4"/>
  <c r="D31" i="4"/>
  <c r="H31" i="4"/>
  <c r="O31" i="4"/>
  <c r="O28" i="4" s="1"/>
  <c r="N31" i="4"/>
  <c r="M31" i="4"/>
  <c r="M28" i="4" l="1"/>
  <c r="Z28" i="4" s="1"/>
  <c r="Z31" i="4"/>
  <c r="N28" i="4"/>
  <c r="AA28" i="4" s="1"/>
  <c r="AA31" i="4"/>
  <c r="L28" i="4"/>
  <c r="L31" i="4"/>
  <c r="J300" i="4"/>
  <c r="I72" i="1" l="1"/>
  <c r="J72" i="1"/>
  <c r="K72" i="1"/>
  <c r="O76" i="1"/>
  <c r="N76" i="1"/>
  <c r="M76" i="1"/>
  <c r="H76" i="1"/>
  <c r="D76" i="1"/>
  <c r="L76" i="1" l="1"/>
  <c r="H72" i="1"/>
  <c r="D219" i="4" l="1"/>
  <c r="D55" i="7" l="1"/>
  <c r="D55" i="12"/>
  <c r="H55" i="12" l="1"/>
  <c r="D241" i="4" l="1"/>
  <c r="N55" i="7"/>
  <c r="O55" i="7"/>
  <c r="H55" i="7"/>
  <c r="E56" i="7"/>
  <c r="F56" i="7"/>
  <c r="G56" i="7"/>
  <c r="I56" i="7"/>
  <c r="J56" i="7"/>
  <c r="K56" i="7"/>
  <c r="M55" i="12"/>
  <c r="N55" i="12"/>
  <c r="O55" i="12"/>
  <c r="E56" i="12"/>
  <c r="F56" i="12"/>
  <c r="G56" i="12"/>
  <c r="I56" i="12"/>
  <c r="J56" i="12"/>
  <c r="K56" i="12"/>
  <c r="L55" i="7" l="1"/>
  <c r="L55" i="12"/>
  <c r="N219" i="4"/>
  <c r="AA219" i="4" s="1"/>
  <c r="M219" i="4"/>
  <c r="Z219" i="4" s="1"/>
  <c r="H219" i="4"/>
  <c r="L313" i="4" l="1"/>
  <c r="R55" i="7"/>
  <c r="L219" i="4"/>
  <c r="D65" i="7" l="1"/>
  <c r="H65" i="7"/>
  <c r="M65" i="7"/>
  <c r="N65" i="7"/>
  <c r="O65" i="7"/>
  <c r="O58" i="7"/>
  <c r="N58" i="7"/>
  <c r="M58" i="7"/>
  <c r="H58" i="7"/>
  <c r="D58" i="7"/>
  <c r="O65" i="12"/>
  <c r="N65" i="12"/>
  <c r="M65" i="12"/>
  <c r="D65" i="12"/>
  <c r="O58" i="12"/>
  <c r="N58" i="12"/>
  <c r="M58" i="12"/>
  <c r="H58" i="12"/>
  <c r="D58" i="12"/>
  <c r="L58" i="7" l="1"/>
  <c r="L65" i="12"/>
  <c r="L65" i="7"/>
  <c r="L58" i="12"/>
  <c r="R65" i="7" l="1"/>
  <c r="R58" i="7"/>
  <c r="N81" i="2"/>
  <c r="N123" i="2" l="1"/>
  <c r="I144" i="1"/>
  <c r="M123" i="2" l="1"/>
  <c r="N96" i="2"/>
  <c r="M96" i="2"/>
  <c r="N113" i="2"/>
  <c r="M113" i="2"/>
  <c r="D115" i="1" l="1"/>
  <c r="D114" i="1"/>
  <c r="D113" i="1"/>
  <c r="M188" i="1"/>
  <c r="N188" i="1"/>
  <c r="O188" i="1"/>
  <c r="M190" i="1"/>
  <c r="N190" i="1"/>
  <c r="O190" i="1"/>
  <c r="M191" i="1"/>
  <c r="N191" i="1"/>
  <c r="O191" i="1"/>
  <c r="M192" i="1"/>
  <c r="N192" i="1"/>
  <c r="O192" i="1"/>
  <c r="M194" i="1"/>
  <c r="N194" i="1"/>
  <c r="O194" i="1"/>
  <c r="M195" i="1"/>
  <c r="N195" i="1"/>
  <c r="O195" i="1"/>
  <c r="M196" i="1"/>
  <c r="N196" i="1"/>
  <c r="O196" i="1"/>
  <c r="H188" i="1"/>
  <c r="H190" i="1"/>
  <c r="H191" i="1"/>
  <c r="H192" i="1"/>
  <c r="H194" i="1"/>
  <c r="H195" i="1"/>
  <c r="H196" i="1"/>
  <c r="D188" i="1"/>
  <c r="D190" i="1"/>
  <c r="D191" i="1"/>
  <c r="D192" i="1"/>
  <c r="D194" i="1"/>
  <c r="D195" i="1"/>
  <c r="D196" i="1"/>
  <c r="M157" i="1"/>
  <c r="N157" i="1"/>
  <c r="O157" i="1"/>
  <c r="M158" i="1"/>
  <c r="N158" i="1"/>
  <c r="O158" i="1"/>
  <c r="M159" i="1"/>
  <c r="N159" i="1"/>
  <c r="O159" i="1"/>
  <c r="M160" i="1"/>
  <c r="N160" i="1"/>
  <c r="O160" i="1"/>
  <c r="M161" i="1"/>
  <c r="N161" i="1"/>
  <c r="O161" i="1"/>
  <c r="M162" i="1"/>
  <c r="N162" i="1"/>
  <c r="O162" i="1"/>
  <c r="M163" i="1"/>
  <c r="N163" i="1"/>
  <c r="O163" i="1"/>
  <c r="M164" i="1"/>
  <c r="N164" i="1"/>
  <c r="O164" i="1"/>
  <c r="M165" i="1"/>
  <c r="N165" i="1"/>
  <c r="O165" i="1"/>
  <c r="M166" i="1"/>
  <c r="N166" i="1"/>
  <c r="O166" i="1"/>
  <c r="M167" i="1"/>
  <c r="N167" i="1"/>
  <c r="O167" i="1"/>
  <c r="M168" i="1"/>
  <c r="N168" i="1"/>
  <c r="O168" i="1"/>
  <c r="M169" i="1"/>
  <c r="N169" i="1"/>
  <c r="O169" i="1"/>
  <c r="M170" i="1"/>
  <c r="N170" i="1"/>
  <c r="O170" i="1"/>
  <c r="M171" i="1"/>
  <c r="N171" i="1"/>
  <c r="O171" i="1"/>
  <c r="M172" i="1"/>
  <c r="N172" i="1"/>
  <c r="O172" i="1"/>
  <c r="M173" i="1"/>
  <c r="N173" i="1"/>
  <c r="O173" i="1"/>
  <c r="M174" i="1"/>
  <c r="N174" i="1"/>
  <c r="O174" i="1"/>
  <c r="M175" i="1"/>
  <c r="N175" i="1"/>
  <c r="O175" i="1"/>
  <c r="M176" i="1"/>
  <c r="N176" i="1"/>
  <c r="O176" i="1"/>
  <c r="M177" i="1"/>
  <c r="N177" i="1"/>
  <c r="O177" i="1"/>
  <c r="M178" i="1"/>
  <c r="N178" i="1"/>
  <c r="O178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56" i="1"/>
  <c r="D150" i="1"/>
  <c r="O150" i="1"/>
  <c r="N150" i="1"/>
  <c r="M150" i="1"/>
  <c r="O87" i="1"/>
  <c r="N87" i="1"/>
  <c r="M87" i="1"/>
  <c r="O82" i="1"/>
  <c r="N82" i="1"/>
  <c r="M82" i="1"/>
  <c r="O77" i="1"/>
  <c r="N77" i="1"/>
  <c r="M77" i="1"/>
  <c r="O71" i="1"/>
  <c r="N71" i="1"/>
  <c r="M71" i="1"/>
  <c r="O66" i="1"/>
  <c r="N66" i="1"/>
  <c r="M66" i="1"/>
  <c r="O61" i="1"/>
  <c r="N61" i="1"/>
  <c r="M61" i="1"/>
  <c r="O56" i="1"/>
  <c r="N56" i="1"/>
  <c r="M56" i="1"/>
  <c r="O45" i="1"/>
  <c r="N45" i="1"/>
  <c r="M45" i="1"/>
  <c r="O40" i="1"/>
  <c r="N40" i="1"/>
  <c r="M40" i="1"/>
  <c r="H33" i="1"/>
  <c r="H34" i="1"/>
  <c r="H36" i="1"/>
  <c r="H37" i="1"/>
  <c r="H38" i="1"/>
  <c r="H39" i="1"/>
  <c r="H40" i="1"/>
  <c r="H42" i="1"/>
  <c r="H43" i="1"/>
  <c r="H44" i="1"/>
  <c r="H45" i="1"/>
  <c r="H47" i="1"/>
  <c r="H48" i="1"/>
  <c r="H49" i="1"/>
  <c r="H50" i="1"/>
  <c r="H51" i="1"/>
  <c r="H53" i="1"/>
  <c r="H54" i="1"/>
  <c r="H55" i="1"/>
  <c r="H56" i="1"/>
  <c r="H63" i="1"/>
  <c r="H64" i="1"/>
  <c r="H65" i="1"/>
  <c r="H66" i="1"/>
  <c r="H68" i="1"/>
  <c r="H69" i="1"/>
  <c r="H70" i="1"/>
  <c r="H71" i="1"/>
  <c r="H73" i="1"/>
  <c r="H74" i="1"/>
  <c r="H75" i="1"/>
  <c r="H77" i="1"/>
  <c r="H79" i="1"/>
  <c r="H80" i="1"/>
  <c r="H81" i="1"/>
  <c r="H82" i="1"/>
  <c r="H84" i="1"/>
  <c r="H85" i="1"/>
  <c r="H86" i="1"/>
  <c r="H87" i="1"/>
  <c r="H89" i="1"/>
  <c r="H90" i="1"/>
  <c r="H91" i="1"/>
  <c r="H92" i="1"/>
  <c r="H93" i="1"/>
  <c r="D30" i="1"/>
  <c r="D33" i="1"/>
  <c r="D34" i="1"/>
  <c r="D36" i="1"/>
  <c r="D37" i="1"/>
  <c r="D39" i="1"/>
  <c r="D40" i="1"/>
  <c r="D43" i="1"/>
  <c r="D44" i="1"/>
  <c r="D45" i="1"/>
  <c r="D47" i="1"/>
  <c r="D48" i="1"/>
  <c r="D49" i="1"/>
  <c r="D50" i="1"/>
  <c r="D51" i="1"/>
  <c r="D53" i="1"/>
  <c r="D54" i="1"/>
  <c r="D55" i="1"/>
  <c r="D56" i="1"/>
  <c r="D58" i="1"/>
  <c r="D59" i="1"/>
  <c r="D60" i="1"/>
  <c r="D61" i="1"/>
  <c r="D63" i="1"/>
  <c r="D64" i="1"/>
  <c r="D65" i="1"/>
  <c r="D66" i="1"/>
  <c r="D68" i="1"/>
  <c r="D69" i="1"/>
  <c r="D70" i="1"/>
  <c r="D71" i="1"/>
  <c r="D73" i="1"/>
  <c r="D74" i="1"/>
  <c r="D75" i="1"/>
  <c r="D77" i="1"/>
  <c r="D79" i="1"/>
  <c r="D80" i="1"/>
  <c r="D81" i="1"/>
  <c r="D82" i="1"/>
  <c r="D84" i="1"/>
  <c r="D85" i="1"/>
  <c r="D86" i="1"/>
  <c r="D87" i="1"/>
  <c r="D89" i="1"/>
  <c r="D90" i="1"/>
  <c r="D91" i="1"/>
  <c r="D92" i="1"/>
  <c r="D93" i="1"/>
  <c r="L168" i="1" l="1"/>
  <c r="L176" i="1"/>
  <c r="L175" i="1"/>
  <c r="L171" i="1"/>
  <c r="L167" i="1"/>
  <c r="L178" i="1"/>
  <c r="L196" i="1"/>
  <c r="L188" i="1"/>
  <c r="L159" i="1"/>
  <c r="D112" i="1"/>
  <c r="L195" i="1"/>
  <c r="L192" i="1"/>
  <c r="L165" i="1"/>
  <c r="L191" i="1"/>
  <c r="L194" i="1"/>
  <c r="L190" i="1"/>
  <c r="L172" i="1"/>
  <c r="L166" i="1"/>
  <c r="L162" i="1"/>
  <c r="L160" i="1"/>
  <c r="L177" i="1"/>
  <c r="L173" i="1"/>
  <c r="L169" i="1"/>
  <c r="L163" i="1"/>
  <c r="L157" i="1"/>
  <c r="L174" i="1"/>
  <c r="L170" i="1"/>
  <c r="L164" i="1"/>
  <c r="L161" i="1"/>
  <c r="L158" i="1"/>
  <c r="L40" i="1"/>
  <c r="L150" i="1"/>
  <c r="L66" i="1"/>
  <c r="L77" i="1"/>
  <c r="L87" i="1"/>
  <c r="L32" i="1"/>
  <c r="L45" i="1"/>
  <c r="L71" i="1"/>
  <c r="L30" i="1"/>
  <c r="L56" i="1"/>
  <c r="L82" i="1"/>
  <c r="L61" i="1"/>
  <c r="G26" i="3"/>
  <c r="G80" i="3" s="1"/>
  <c r="I26" i="3"/>
  <c r="I80" i="3" s="1"/>
  <c r="J26" i="3"/>
  <c r="J80" i="3" s="1"/>
  <c r="K26" i="3"/>
  <c r="K80" i="3" s="1"/>
  <c r="Q218" i="1" l="1"/>
  <c r="G27" i="14"/>
  <c r="K52" i="8"/>
  <c r="J52" i="8"/>
  <c r="I52" i="8"/>
  <c r="G52" i="8"/>
  <c r="F52" i="8"/>
  <c r="E52" i="8"/>
  <c r="O51" i="8"/>
  <c r="N51" i="8"/>
  <c r="N52" i="8" s="1"/>
  <c r="M51" i="8"/>
  <c r="M52" i="8" s="1"/>
  <c r="H51" i="8"/>
  <c r="H52" i="8" s="1"/>
  <c r="D51" i="8"/>
  <c r="D52" i="8" s="1"/>
  <c r="I34" i="8"/>
  <c r="J34" i="8"/>
  <c r="K34" i="8"/>
  <c r="F34" i="8"/>
  <c r="G34" i="8"/>
  <c r="E34" i="8"/>
  <c r="I40" i="8"/>
  <c r="J40" i="8"/>
  <c r="K40" i="8"/>
  <c r="E40" i="8"/>
  <c r="D30" i="10" s="1"/>
  <c r="F40" i="8"/>
  <c r="E30" i="10" s="1"/>
  <c r="G40" i="8"/>
  <c r="O39" i="8"/>
  <c r="O40" i="8" s="1"/>
  <c r="N39" i="8"/>
  <c r="N40" i="8" s="1"/>
  <c r="M39" i="8"/>
  <c r="M40" i="8" s="1"/>
  <c r="H39" i="8"/>
  <c r="H40" i="8" s="1"/>
  <c r="D39" i="8"/>
  <c r="D40" i="8" s="1"/>
  <c r="L51" i="8" l="1"/>
  <c r="Q64" i="8" s="1"/>
  <c r="O52" i="8"/>
  <c r="L52" i="8" s="1"/>
  <c r="L39" i="8"/>
  <c r="Q63" i="8" s="1"/>
  <c r="L40" i="8" l="1"/>
  <c r="H115" i="1" l="1"/>
  <c r="E37" i="4"/>
  <c r="F37" i="4"/>
  <c r="G37" i="4"/>
  <c r="K37" i="4"/>
  <c r="D38" i="4"/>
  <c r="H38" i="4"/>
  <c r="D39" i="4"/>
  <c r="H39" i="4"/>
  <c r="D40" i="4"/>
  <c r="H40" i="4"/>
  <c r="E41" i="4"/>
  <c r="F41" i="4"/>
  <c r="G41" i="4"/>
  <c r="I41" i="4"/>
  <c r="J41" i="4"/>
  <c r="K41" i="4"/>
  <c r="D42" i="4"/>
  <c r="H42" i="4"/>
  <c r="D43" i="4"/>
  <c r="H43" i="4"/>
  <c r="D44" i="4"/>
  <c r="H44" i="4"/>
  <c r="G45" i="4"/>
  <c r="K45" i="4"/>
  <c r="D46" i="4"/>
  <c r="H46" i="4"/>
  <c r="D48" i="4"/>
  <c r="H48" i="4"/>
  <c r="D49" i="4"/>
  <c r="H49" i="4"/>
  <c r="E50" i="4"/>
  <c r="F50" i="4"/>
  <c r="G50" i="4"/>
  <c r="I50" i="4"/>
  <c r="J50" i="4"/>
  <c r="K50" i="4"/>
  <c r="D51" i="4"/>
  <c r="H51" i="4"/>
  <c r="D52" i="4"/>
  <c r="H52" i="4"/>
  <c r="D53" i="4"/>
  <c r="H53" i="4"/>
  <c r="E54" i="4"/>
  <c r="F54" i="4"/>
  <c r="G54" i="4"/>
  <c r="I54" i="4"/>
  <c r="J54" i="4"/>
  <c r="K54" i="4"/>
  <c r="D55" i="4"/>
  <c r="H55" i="4"/>
  <c r="D56" i="4"/>
  <c r="H56" i="4"/>
  <c r="D57" i="4"/>
  <c r="H57" i="4"/>
  <c r="E58" i="4"/>
  <c r="F58" i="4"/>
  <c r="G58" i="4"/>
  <c r="I58" i="4"/>
  <c r="J58" i="4"/>
  <c r="K58" i="4"/>
  <c r="D59" i="4"/>
  <c r="H59" i="4"/>
  <c r="D60" i="4"/>
  <c r="H60" i="4"/>
  <c r="D61" i="4"/>
  <c r="H61" i="4"/>
  <c r="E62" i="4"/>
  <c r="F62" i="4"/>
  <c r="G62" i="4"/>
  <c r="I62" i="4"/>
  <c r="J62" i="4"/>
  <c r="K62" i="4"/>
  <c r="D63" i="4"/>
  <c r="H63" i="4"/>
  <c r="D64" i="4"/>
  <c r="H64" i="4"/>
  <c r="D65" i="4"/>
  <c r="H65" i="4"/>
  <c r="E66" i="4"/>
  <c r="F66" i="4"/>
  <c r="G66" i="4"/>
  <c r="I66" i="4"/>
  <c r="J66" i="4"/>
  <c r="K66" i="4"/>
  <c r="D67" i="4"/>
  <c r="H67" i="4"/>
  <c r="D68" i="4"/>
  <c r="H68" i="4"/>
  <c r="D69" i="4"/>
  <c r="H69" i="4"/>
  <c r="E70" i="4"/>
  <c r="F70" i="4"/>
  <c r="G70" i="4"/>
  <c r="I70" i="4"/>
  <c r="J70" i="4"/>
  <c r="K70" i="4"/>
  <c r="D71" i="4"/>
  <c r="H71" i="4"/>
  <c r="D72" i="4"/>
  <c r="H72" i="4"/>
  <c r="D73" i="4"/>
  <c r="H73" i="4"/>
  <c r="E74" i="4"/>
  <c r="F74" i="4"/>
  <c r="G74" i="4"/>
  <c r="I74" i="4"/>
  <c r="J74" i="4"/>
  <c r="K74" i="4"/>
  <c r="D75" i="4"/>
  <c r="H75" i="4"/>
  <c r="D76" i="4"/>
  <c r="H76" i="4"/>
  <c r="D77" i="4"/>
  <c r="H77" i="4"/>
  <c r="E78" i="4"/>
  <c r="F78" i="4"/>
  <c r="G78" i="4"/>
  <c r="I78" i="4"/>
  <c r="J78" i="4"/>
  <c r="K78" i="4"/>
  <c r="D79" i="4"/>
  <c r="H79" i="4"/>
  <c r="D80" i="4"/>
  <c r="H80" i="4"/>
  <c r="D81" i="4"/>
  <c r="H81" i="4"/>
  <c r="F95" i="4"/>
  <c r="G95" i="4"/>
  <c r="I95" i="4"/>
  <c r="J95" i="4"/>
  <c r="K95" i="4"/>
  <c r="H86" i="4"/>
  <c r="D108" i="4"/>
  <c r="H108" i="4"/>
  <c r="D126" i="4"/>
  <c r="G50" i="14"/>
  <c r="G51" i="14"/>
  <c r="H176" i="4"/>
  <c r="H179" i="4"/>
  <c r="H183" i="4"/>
  <c r="H186" i="4"/>
  <c r="H187" i="4"/>
  <c r="H190" i="4"/>
  <c r="H191" i="4"/>
  <c r="H194" i="4"/>
  <c r="H195" i="4"/>
  <c r="H198" i="4"/>
  <c r="H199" i="4"/>
  <c r="H202" i="4"/>
  <c r="D203" i="4"/>
  <c r="H203" i="4"/>
  <c r="H206" i="4"/>
  <c r="H235" i="4"/>
  <c r="H239" i="4" s="1"/>
  <c r="E239" i="4"/>
  <c r="F239" i="4"/>
  <c r="G239" i="4"/>
  <c r="I239" i="4"/>
  <c r="J239" i="4"/>
  <c r="K239" i="4"/>
  <c r="K247" i="4"/>
  <c r="H249" i="4"/>
  <c r="D250" i="4"/>
  <c r="H250" i="4"/>
  <c r="G253" i="4"/>
  <c r="K253" i="4"/>
  <c r="H255" i="4"/>
  <c r="D256" i="4"/>
  <c r="H256" i="4"/>
  <c r="F69" i="14"/>
  <c r="K257" i="4"/>
  <c r="J69" i="14" s="1"/>
  <c r="H259" i="4"/>
  <c r="D260" i="4"/>
  <c r="H260" i="4"/>
  <c r="G261" i="4"/>
  <c r="F70" i="14" s="1"/>
  <c r="K261" i="4"/>
  <c r="J70" i="14" s="1"/>
  <c r="H263" i="4"/>
  <c r="D264" i="4"/>
  <c r="H264" i="4"/>
  <c r="D266" i="4"/>
  <c r="H266" i="4"/>
  <c r="G267" i="4"/>
  <c r="K267" i="4"/>
  <c r="H269" i="4"/>
  <c r="D270" i="4"/>
  <c r="H270" i="4"/>
  <c r="F73" i="14"/>
  <c r="H273" i="4"/>
  <c r="D274" i="4"/>
  <c r="H274" i="4"/>
  <c r="F74" i="14"/>
  <c r="K275" i="4"/>
  <c r="J74" i="14" s="1"/>
  <c r="H277" i="4"/>
  <c r="D278" i="4"/>
  <c r="H278" i="4"/>
  <c r="K300" i="4"/>
  <c r="H285" i="4"/>
  <c r="H286" i="4"/>
  <c r="H294" i="4"/>
  <c r="E82" i="4" l="1"/>
  <c r="X108" i="4"/>
  <c r="J73" i="14"/>
  <c r="G73" i="14" s="1"/>
  <c r="J66" i="14"/>
  <c r="G66" i="14" s="1"/>
  <c r="J72" i="14"/>
  <c r="G72" i="14" s="1"/>
  <c r="K265" i="4"/>
  <c r="J71" i="14" s="1"/>
  <c r="G71" i="14" s="1"/>
  <c r="F72" i="14"/>
  <c r="G265" i="4"/>
  <c r="J68" i="14"/>
  <c r="G68" i="14" s="1"/>
  <c r="K251" i="4"/>
  <c r="K279" i="4" s="1"/>
  <c r="F68" i="14"/>
  <c r="G251" i="4"/>
  <c r="F67" i="14" s="1"/>
  <c r="C67" i="14" s="1"/>
  <c r="G69" i="14"/>
  <c r="G70" i="14"/>
  <c r="G46" i="14"/>
  <c r="G45" i="14"/>
  <c r="G43" i="14"/>
  <c r="G74" i="14"/>
  <c r="G62" i="14"/>
  <c r="D50" i="4"/>
  <c r="D41" i="4"/>
  <c r="D78" i="4"/>
  <c r="D70" i="4"/>
  <c r="D74" i="4"/>
  <c r="D66" i="4"/>
  <c r="D45" i="4"/>
  <c r="D58" i="4"/>
  <c r="D239" i="4"/>
  <c r="D138" i="4"/>
  <c r="D233" i="4" s="1"/>
  <c r="D54" i="4"/>
  <c r="D286" i="4"/>
  <c r="D37" i="4"/>
  <c r="D281" i="4"/>
  <c r="H50" i="4"/>
  <c r="G82" i="4"/>
  <c r="D82" i="4" s="1"/>
  <c r="H41" i="4"/>
  <c r="D62" i="4"/>
  <c r="D95" i="4"/>
  <c r="H275" i="4"/>
  <c r="H271" i="4"/>
  <c r="H253" i="4"/>
  <c r="H267" i="4"/>
  <c r="D267" i="4"/>
  <c r="D271" i="4"/>
  <c r="H261" i="4"/>
  <c r="D261" i="4"/>
  <c r="H257" i="4"/>
  <c r="D257" i="4"/>
  <c r="D247" i="4"/>
  <c r="H78" i="4"/>
  <c r="H62" i="4"/>
  <c r="H58" i="4"/>
  <c r="H54" i="4"/>
  <c r="H45" i="4"/>
  <c r="H37" i="4"/>
  <c r="K82" i="4"/>
  <c r="H74" i="4"/>
  <c r="H70" i="4"/>
  <c r="H66" i="4"/>
  <c r="H281" i="4"/>
  <c r="D253" i="4"/>
  <c r="J82" i="4"/>
  <c r="I82" i="4"/>
  <c r="F82" i="4"/>
  <c r="H247" i="4"/>
  <c r="E95" i="4"/>
  <c r="D275" i="4"/>
  <c r="H95" i="4"/>
  <c r="M107" i="2"/>
  <c r="X95" i="4" l="1"/>
  <c r="D265" i="4"/>
  <c r="F71" i="14"/>
  <c r="C71" i="14" s="1"/>
  <c r="K325" i="4"/>
  <c r="W310" i="4" s="1"/>
  <c r="J67" i="14"/>
  <c r="G67" i="14" s="1"/>
  <c r="G325" i="4"/>
  <c r="G279" i="4"/>
  <c r="D251" i="4"/>
  <c r="O265" i="4"/>
  <c r="H265" i="4"/>
  <c r="O251" i="4"/>
  <c r="H251" i="4"/>
  <c r="D316" i="4"/>
  <c r="H316" i="4"/>
  <c r="D300" i="4"/>
  <c r="H300" i="4"/>
  <c r="H82" i="4"/>
  <c r="M26" i="12"/>
  <c r="N26" i="12"/>
  <c r="M27" i="12"/>
  <c r="N27" i="12"/>
  <c r="M28" i="12"/>
  <c r="N28" i="12"/>
  <c r="M29" i="12"/>
  <c r="N29" i="12"/>
  <c r="M30" i="12"/>
  <c r="N30" i="12"/>
  <c r="M31" i="12"/>
  <c r="N31" i="12"/>
  <c r="M35" i="12"/>
  <c r="N35" i="12"/>
  <c r="M36" i="12"/>
  <c r="N36" i="12"/>
  <c r="M41" i="12"/>
  <c r="N41" i="12"/>
  <c r="M42" i="12"/>
  <c r="N42" i="12"/>
  <c r="M43" i="12"/>
  <c r="N43" i="12"/>
  <c r="M44" i="12"/>
  <c r="N44" i="12"/>
  <c r="M45" i="12"/>
  <c r="N45" i="12"/>
  <c r="M46" i="12"/>
  <c r="N46" i="12"/>
  <c r="M47" i="12"/>
  <c r="N47" i="12"/>
  <c r="M48" i="12"/>
  <c r="N48" i="12"/>
  <c r="M49" i="12"/>
  <c r="N49" i="12"/>
  <c r="M50" i="12"/>
  <c r="N50" i="12"/>
  <c r="M51" i="12"/>
  <c r="N51" i="12"/>
  <c r="M54" i="12"/>
  <c r="M56" i="12" s="1"/>
  <c r="M60" i="12"/>
  <c r="N60" i="12"/>
  <c r="O60" i="12"/>
  <c r="M61" i="12"/>
  <c r="N61" i="12"/>
  <c r="O61" i="12"/>
  <c r="M62" i="12"/>
  <c r="N62" i="12"/>
  <c r="O62" i="12"/>
  <c r="M63" i="12"/>
  <c r="N63" i="12"/>
  <c r="O63" i="12"/>
  <c r="M64" i="12"/>
  <c r="N64" i="12"/>
  <c r="O64" i="12"/>
  <c r="M66" i="12"/>
  <c r="N66" i="12"/>
  <c r="O66" i="12"/>
  <c r="M67" i="12"/>
  <c r="N67" i="12"/>
  <c r="O67" i="12"/>
  <c r="M69" i="12"/>
  <c r="N69" i="12"/>
  <c r="O69" i="12"/>
  <c r="M70" i="12"/>
  <c r="N70" i="12"/>
  <c r="O70" i="12"/>
  <c r="M71" i="12"/>
  <c r="N71" i="12"/>
  <c r="O71" i="12"/>
  <c r="M72" i="12"/>
  <c r="N72" i="12"/>
  <c r="O72" i="12"/>
  <c r="M73" i="12"/>
  <c r="N73" i="12"/>
  <c r="O73" i="12"/>
  <c r="M74" i="12"/>
  <c r="N74" i="12"/>
  <c r="O74" i="12"/>
  <c r="M75" i="12"/>
  <c r="N75" i="12"/>
  <c r="O75" i="12"/>
  <c r="M76" i="12"/>
  <c r="N76" i="12"/>
  <c r="O76" i="12"/>
  <c r="M77" i="12"/>
  <c r="N77" i="12"/>
  <c r="O77" i="12"/>
  <c r="M78" i="12"/>
  <c r="N78" i="12"/>
  <c r="O78" i="12"/>
  <c r="M79" i="12"/>
  <c r="N79" i="12"/>
  <c r="O79" i="12"/>
  <c r="M83" i="12"/>
  <c r="N83" i="12"/>
  <c r="O83" i="12"/>
  <c r="M85" i="12"/>
  <c r="N85" i="12"/>
  <c r="O85" i="12"/>
  <c r="M86" i="12"/>
  <c r="N86" i="12"/>
  <c r="O86" i="12"/>
  <c r="M87" i="12"/>
  <c r="N87" i="12"/>
  <c r="O87" i="12"/>
  <c r="M89" i="12"/>
  <c r="N89" i="12"/>
  <c r="O89" i="12"/>
  <c r="M90" i="12"/>
  <c r="N90" i="12"/>
  <c r="O90" i="12"/>
  <c r="M91" i="12"/>
  <c r="N91" i="12"/>
  <c r="O91" i="12"/>
  <c r="O94" i="12"/>
  <c r="O95" i="12"/>
  <c r="O96" i="12"/>
  <c r="X82" i="4" l="1"/>
  <c r="H325" i="4"/>
  <c r="T310" i="4" s="1"/>
  <c r="D279" i="4"/>
  <c r="H279" i="4"/>
  <c r="L265" i="4"/>
  <c r="N71" i="14"/>
  <c r="K71" i="14" s="1"/>
  <c r="L251" i="4"/>
  <c r="N67" i="14"/>
  <c r="K67" i="14" s="1"/>
  <c r="D325" i="4"/>
  <c r="D301" i="4" s="1"/>
  <c r="G301" i="4"/>
  <c r="M52" i="12"/>
  <c r="N52" i="12"/>
  <c r="N38" i="12"/>
  <c r="M38" i="12"/>
  <c r="O81" i="12"/>
  <c r="M81" i="12"/>
  <c r="N81" i="12"/>
  <c r="O98" i="12"/>
  <c r="X279" i="4" l="1"/>
  <c r="I42" i="2"/>
  <c r="J42" i="2"/>
  <c r="I29" i="14" s="1"/>
  <c r="N104" i="2" l="1"/>
  <c r="N161" i="2" s="1"/>
  <c r="M104" i="2"/>
  <c r="M161" i="2" s="1"/>
  <c r="O104" i="2"/>
  <c r="O161" i="2" s="1"/>
  <c r="L161" i="2" s="1"/>
  <c r="N102" i="2"/>
  <c r="N159" i="2" s="1"/>
  <c r="M102" i="2"/>
  <c r="M159" i="2" s="1"/>
  <c r="K185" i="1"/>
  <c r="J185" i="1"/>
  <c r="K87" i="2" l="1"/>
  <c r="I87" i="2"/>
  <c r="J87" i="2"/>
  <c r="I72" i="2"/>
  <c r="J72" i="2"/>
  <c r="K72" i="2"/>
  <c r="I67" i="2"/>
  <c r="J67" i="2"/>
  <c r="K67" i="2"/>
  <c r="I62" i="2"/>
  <c r="J62" i="2"/>
  <c r="K62" i="2"/>
  <c r="I57" i="2"/>
  <c r="J57" i="2"/>
  <c r="K57" i="2"/>
  <c r="I47" i="2"/>
  <c r="J47" i="2"/>
  <c r="K47" i="2"/>
  <c r="I82" i="2"/>
  <c r="J82" i="2"/>
  <c r="I52" i="2"/>
  <c r="J52" i="2"/>
  <c r="I112" i="1" l="1"/>
  <c r="D107" i="1" l="1"/>
  <c r="H107" i="1"/>
  <c r="M107" i="1"/>
  <c r="N107" i="1"/>
  <c r="O107" i="1"/>
  <c r="F208" i="1"/>
  <c r="G208" i="1"/>
  <c r="I208" i="1"/>
  <c r="J208" i="1"/>
  <c r="K208" i="1"/>
  <c r="K67" i="1"/>
  <c r="J67" i="1"/>
  <c r="I67" i="1"/>
  <c r="J52" i="1"/>
  <c r="G52" i="1"/>
  <c r="F52" i="1"/>
  <c r="E52" i="1"/>
  <c r="D52" i="1" l="1"/>
  <c r="H67" i="1"/>
  <c r="H208" i="1"/>
  <c r="H150" i="1"/>
  <c r="L107" i="1"/>
  <c r="K52" i="1"/>
  <c r="N51" i="1"/>
  <c r="G29" i="1"/>
  <c r="H52" i="1" l="1"/>
  <c r="H29" i="1"/>
  <c r="D29" i="1"/>
  <c r="O51" i="1"/>
  <c r="M51" i="1"/>
  <c r="L51" i="1" l="1"/>
  <c r="N89" i="4"/>
  <c r="O89" i="4"/>
  <c r="O312" i="4" s="1"/>
  <c r="M89" i="4"/>
  <c r="O140" i="2"/>
  <c r="N140" i="2"/>
  <c r="M140" i="2"/>
  <c r="O139" i="2"/>
  <c r="N139" i="2"/>
  <c r="M139" i="2"/>
  <c r="O138" i="2"/>
  <c r="N138" i="2"/>
  <c r="M138" i="2"/>
  <c r="O137" i="2"/>
  <c r="N137" i="2"/>
  <c r="M137" i="2"/>
  <c r="H47" i="8"/>
  <c r="H49" i="8" s="1"/>
  <c r="H27" i="2"/>
  <c r="H28" i="2"/>
  <c r="H29" i="2"/>
  <c r="H30" i="2"/>
  <c r="H31" i="2"/>
  <c r="H32" i="2"/>
  <c r="H33" i="2"/>
  <c r="H34" i="2"/>
  <c r="H35" i="2"/>
  <c r="H36" i="2"/>
  <c r="H37" i="2"/>
  <c r="H39" i="2"/>
  <c r="H40" i="2"/>
  <c r="H41" i="2"/>
  <c r="M285" i="4"/>
  <c r="Z285" i="4" s="1"/>
  <c r="N285" i="4"/>
  <c r="AA285" i="4" s="1"/>
  <c r="O285" i="4"/>
  <c r="E112" i="1"/>
  <c r="G112" i="1"/>
  <c r="K112" i="1"/>
  <c r="D67" i="12"/>
  <c r="Q211" i="1"/>
  <c r="I41" i="1"/>
  <c r="K41" i="1"/>
  <c r="O34" i="1"/>
  <c r="O29" i="1" s="1"/>
  <c r="N34" i="1"/>
  <c r="N29" i="1" s="1"/>
  <c r="M34" i="1"/>
  <c r="M29" i="1" s="1"/>
  <c r="E144" i="1"/>
  <c r="F144" i="1"/>
  <c r="G144" i="1"/>
  <c r="O145" i="1"/>
  <c r="N145" i="1"/>
  <c r="M145" i="1"/>
  <c r="H145" i="1"/>
  <c r="D145" i="1"/>
  <c r="O67" i="7"/>
  <c r="N67" i="7"/>
  <c r="M67" i="7"/>
  <c r="H67" i="7"/>
  <c r="D67" i="7"/>
  <c r="O69" i="7"/>
  <c r="N69" i="7"/>
  <c r="M69" i="7"/>
  <c r="H69" i="7"/>
  <c r="D69" i="7"/>
  <c r="D69" i="12"/>
  <c r="E96" i="1"/>
  <c r="M100" i="1"/>
  <c r="J96" i="1"/>
  <c r="I96" i="1"/>
  <c r="K96" i="1"/>
  <c r="H100" i="1"/>
  <c r="N286" i="4"/>
  <c r="M286" i="4"/>
  <c r="O278" i="4"/>
  <c r="N278" i="4"/>
  <c r="AA278" i="4" s="1"/>
  <c r="M278" i="4"/>
  <c r="Z278" i="4" s="1"/>
  <c r="O277" i="4"/>
  <c r="N277" i="4"/>
  <c r="AA277" i="4" s="1"/>
  <c r="M277" i="4"/>
  <c r="Z277" i="4" s="1"/>
  <c r="N275" i="4"/>
  <c r="AA275" i="4" s="1"/>
  <c r="O275" i="4"/>
  <c r="O274" i="4"/>
  <c r="N274" i="4"/>
  <c r="AA274" i="4" s="1"/>
  <c r="M274" i="4"/>
  <c r="Z274" i="4" s="1"/>
  <c r="O273" i="4"/>
  <c r="O326" i="4" s="1"/>
  <c r="N273" i="4"/>
  <c r="M273" i="4"/>
  <c r="Z273" i="4" s="1"/>
  <c r="O270" i="4"/>
  <c r="N270" i="4"/>
  <c r="AA270" i="4" s="1"/>
  <c r="M270" i="4"/>
  <c r="Z270" i="4" s="1"/>
  <c r="O269" i="4"/>
  <c r="N269" i="4"/>
  <c r="AA269" i="4" s="1"/>
  <c r="M269" i="4"/>
  <c r="Z269" i="4" s="1"/>
  <c r="O267" i="4"/>
  <c r="O266" i="4"/>
  <c r="N266" i="4"/>
  <c r="AA266" i="4" s="1"/>
  <c r="M266" i="4"/>
  <c r="Z266" i="4" s="1"/>
  <c r="O264" i="4"/>
  <c r="N264" i="4"/>
  <c r="AA264" i="4" s="1"/>
  <c r="M264" i="4"/>
  <c r="Z264" i="4" s="1"/>
  <c r="O263" i="4"/>
  <c r="N263" i="4"/>
  <c r="AA263" i="4" s="1"/>
  <c r="M263" i="4"/>
  <c r="Z263" i="4" s="1"/>
  <c r="O260" i="4"/>
  <c r="N260" i="4"/>
  <c r="AA260" i="4" s="1"/>
  <c r="M260" i="4"/>
  <c r="Z260" i="4" s="1"/>
  <c r="O259" i="4"/>
  <c r="N259" i="4"/>
  <c r="AA259" i="4" s="1"/>
  <c r="M259" i="4"/>
  <c r="Z259" i="4" s="1"/>
  <c r="N257" i="4"/>
  <c r="AA257" i="4" s="1"/>
  <c r="O257" i="4"/>
  <c r="O256" i="4"/>
  <c r="N256" i="4"/>
  <c r="AA256" i="4" s="1"/>
  <c r="M256" i="4"/>
  <c r="Z256" i="4" s="1"/>
  <c r="O255" i="4"/>
  <c r="N255" i="4"/>
  <c r="AA255" i="4" s="1"/>
  <c r="M255" i="4"/>
  <c r="Z255" i="4" s="1"/>
  <c r="O250" i="4"/>
  <c r="N250" i="4"/>
  <c r="AA250" i="4" s="1"/>
  <c r="M250" i="4"/>
  <c r="Z250" i="4" s="1"/>
  <c r="O249" i="4"/>
  <c r="N249" i="4"/>
  <c r="AA249" i="4" s="1"/>
  <c r="M249" i="4"/>
  <c r="Z249" i="4" s="1"/>
  <c r="N247" i="4"/>
  <c r="AA247" i="4" s="1"/>
  <c r="O203" i="4"/>
  <c r="N203" i="4"/>
  <c r="AA203" i="4" s="1"/>
  <c r="M203" i="4"/>
  <c r="Z203" i="4" s="1"/>
  <c r="O199" i="4"/>
  <c r="N199" i="4"/>
  <c r="AA199" i="4" s="1"/>
  <c r="M199" i="4"/>
  <c r="Z199" i="4" s="1"/>
  <c r="O195" i="4"/>
  <c r="N195" i="4"/>
  <c r="AA195" i="4" s="1"/>
  <c r="M195" i="4"/>
  <c r="Z195" i="4" s="1"/>
  <c r="O191" i="4"/>
  <c r="N191" i="4"/>
  <c r="AA191" i="4" s="1"/>
  <c r="M191" i="4"/>
  <c r="Z191" i="4" s="1"/>
  <c r="O187" i="4"/>
  <c r="N57" i="14" s="1"/>
  <c r="N187" i="4"/>
  <c r="AA187" i="4" s="1"/>
  <c r="M187" i="4"/>
  <c r="Z187" i="4" s="1"/>
  <c r="O183" i="4"/>
  <c r="N183" i="4"/>
  <c r="AA183" i="4" s="1"/>
  <c r="M183" i="4"/>
  <c r="Z183" i="4" s="1"/>
  <c r="O176" i="4"/>
  <c r="N176" i="4"/>
  <c r="M176" i="4"/>
  <c r="O172" i="4"/>
  <c r="N172" i="4"/>
  <c r="M172" i="4"/>
  <c r="O162" i="4"/>
  <c r="N162" i="4"/>
  <c r="AA162" i="4" s="1"/>
  <c r="M162" i="4"/>
  <c r="Z162" i="4" s="1"/>
  <c r="O38" i="4"/>
  <c r="N38" i="4"/>
  <c r="AA38" i="4" s="1"/>
  <c r="M38" i="4"/>
  <c r="Z38" i="4" s="1"/>
  <c r="O81" i="4"/>
  <c r="N81" i="4"/>
  <c r="AA81" i="4" s="1"/>
  <c r="M81" i="4"/>
  <c r="Z81" i="4" s="1"/>
  <c r="O80" i="4"/>
  <c r="N80" i="4"/>
  <c r="AA80" i="4" s="1"/>
  <c r="M80" i="4"/>
  <c r="Z80" i="4" s="1"/>
  <c r="O79" i="4"/>
  <c r="N79" i="4"/>
  <c r="AA79" i="4" s="1"/>
  <c r="M79" i="4"/>
  <c r="Z79" i="4" s="1"/>
  <c r="O77" i="4"/>
  <c r="N77" i="4"/>
  <c r="AA77" i="4" s="1"/>
  <c r="M77" i="4"/>
  <c r="Z77" i="4" s="1"/>
  <c r="O76" i="4"/>
  <c r="N76" i="4"/>
  <c r="AA76" i="4" s="1"/>
  <c r="M76" i="4"/>
  <c r="Z76" i="4" s="1"/>
  <c r="O75" i="4"/>
  <c r="N75" i="4"/>
  <c r="AA75" i="4" s="1"/>
  <c r="M75" i="4"/>
  <c r="Z75" i="4" s="1"/>
  <c r="O73" i="4"/>
  <c r="N73" i="4"/>
  <c r="AA73" i="4" s="1"/>
  <c r="M73" i="4"/>
  <c r="Z73" i="4" s="1"/>
  <c r="O72" i="4"/>
  <c r="N72" i="4"/>
  <c r="AA72" i="4" s="1"/>
  <c r="M72" i="4"/>
  <c r="Z72" i="4" s="1"/>
  <c r="O71" i="4"/>
  <c r="N71" i="4"/>
  <c r="AA71" i="4" s="1"/>
  <c r="M71" i="4"/>
  <c r="Z71" i="4" s="1"/>
  <c r="O69" i="4"/>
  <c r="N69" i="4"/>
  <c r="AA69" i="4" s="1"/>
  <c r="M69" i="4"/>
  <c r="Z69" i="4" s="1"/>
  <c r="O68" i="4"/>
  <c r="N68" i="4"/>
  <c r="AA68" i="4" s="1"/>
  <c r="M68" i="4"/>
  <c r="Z68" i="4" s="1"/>
  <c r="O67" i="4"/>
  <c r="N67" i="4"/>
  <c r="AA67" i="4" s="1"/>
  <c r="M67" i="4"/>
  <c r="Z67" i="4" s="1"/>
  <c r="O65" i="4"/>
  <c r="N65" i="4"/>
  <c r="AA65" i="4" s="1"/>
  <c r="M65" i="4"/>
  <c r="Z65" i="4" s="1"/>
  <c r="O64" i="4"/>
  <c r="N64" i="4"/>
  <c r="AA64" i="4" s="1"/>
  <c r="M64" i="4"/>
  <c r="Z64" i="4" s="1"/>
  <c r="O63" i="4"/>
  <c r="N63" i="4"/>
  <c r="AA63" i="4" s="1"/>
  <c r="M63" i="4"/>
  <c r="Z63" i="4" s="1"/>
  <c r="O61" i="4"/>
  <c r="N61" i="4"/>
  <c r="AA61" i="4" s="1"/>
  <c r="M61" i="4"/>
  <c r="Z61" i="4" s="1"/>
  <c r="O60" i="4"/>
  <c r="N60" i="4"/>
  <c r="AA60" i="4" s="1"/>
  <c r="M60" i="4"/>
  <c r="Z60" i="4" s="1"/>
  <c r="O59" i="4"/>
  <c r="N59" i="4"/>
  <c r="AA59" i="4" s="1"/>
  <c r="M59" i="4"/>
  <c r="Z59" i="4" s="1"/>
  <c r="O57" i="4"/>
  <c r="N57" i="4"/>
  <c r="AA57" i="4" s="1"/>
  <c r="M57" i="4"/>
  <c r="Z57" i="4" s="1"/>
  <c r="O56" i="4"/>
  <c r="N56" i="4"/>
  <c r="AA56" i="4" s="1"/>
  <c r="M56" i="4"/>
  <c r="Z56" i="4" s="1"/>
  <c r="O55" i="4"/>
  <c r="N55" i="4"/>
  <c r="AA55" i="4" s="1"/>
  <c r="M55" i="4"/>
  <c r="Z55" i="4" s="1"/>
  <c r="O53" i="4"/>
  <c r="N53" i="4"/>
  <c r="AA53" i="4" s="1"/>
  <c r="M53" i="4"/>
  <c r="Z53" i="4" s="1"/>
  <c r="O52" i="4"/>
  <c r="N52" i="4"/>
  <c r="AA52" i="4" s="1"/>
  <c r="M52" i="4"/>
  <c r="Z52" i="4" s="1"/>
  <c r="O51" i="4"/>
  <c r="N51" i="4"/>
  <c r="AA51" i="4" s="1"/>
  <c r="M51" i="4"/>
  <c r="Z51" i="4" s="1"/>
  <c r="M86" i="4"/>
  <c r="Z86" i="4" s="1"/>
  <c r="N86" i="4"/>
  <c r="AA86" i="4" s="1"/>
  <c r="O86" i="4"/>
  <c r="M87" i="4"/>
  <c r="Z87" i="4" s="1"/>
  <c r="N87" i="4"/>
  <c r="AA87" i="4" s="1"/>
  <c r="O87" i="4"/>
  <c r="O49" i="4"/>
  <c r="N49" i="4"/>
  <c r="AA49" i="4" s="1"/>
  <c r="M49" i="4"/>
  <c r="Z49" i="4" s="1"/>
  <c r="O48" i="4"/>
  <c r="N48" i="4"/>
  <c r="AA48" i="4" s="1"/>
  <c r="M48" i="4"/>
  <c r="Z48" i="4" s="1"/>
  <c r="O46" i="4"/>
  <c r="N46" i="4"/>
  <c r="AA46" i="4" s="1"/>
  <c r="M46" i="4"/>
  <c r="Z46" i="4" s="1"/>
  <c r="O44" i="4"/>
  <c r="N44" i="4"/>
  <c r="AA44" i="4" s="1"/>
  <c r="M44" i="4"/>
  <c r="Z44" i="4" s="1"/>
  <c r="O43" i="4"/>
  <c r="N43" i="4"/>
  <c r="AA43" i="4" s="1"/>
  <c r="M43" i="4"/>
  <c r="Z43" i="4" s="1"/>
  <c r="O42" i="4"/>
  <c r="N42" i="4"/>
  <c r="AA42" i="4" s="1"/>
  <c r="M42" i="4"/>
  <c r="Z42" i="4" s="1"/>
  <c r="M39" i="4"/>
  <c r="Z39" i="4" s="1"/>
  <c r="N39" i="4"/>
  <c r="AA39" i="4" s="1"/>
  <c r="O39" i="4"/>
  <c r="M40" i="4"/>
  <c r="Z40" i="4" s="1"/>
  <c r="N40" i="4"/>
  <c r="AA40" i="4" s="1"/>
  <c r="O40" i="4"/>
  <c r="H117" i="1"/>
  <c r="H113" i="1"/>
  <c r="H105" i="1"/>
  <c r="H103" i="1"/>
  <c r="H102" i="1"/>
  <c r="H101" i="1"/>
  <c r="H98" i="1"/>
  <c r="H97" i="1"/>
  <c r="H202" i="1"/>
  <c r="H203" i="1"/>
  <c r="H204" i="1"/>
  <c r="D98" i="1"/>
  <c r="M98" i="1"/>
  <c r="N98" i="1"/>
  <c r="O98" i="1"/>
  <c r="Q25" i="6"/>
  <c r="Q24" i="6"/>
  <c r="Q23" i="6"/>
  <c r="Q21" i="6"/>
  <c r="G67" i="1"/>
  <c r="K154" i="1"/>
  <c r="K180" i="1" s="1"/>
  <c r="I154" i="1"/>
  <c r="I180" i="1" s="1"/>
  <c r="H30" i="10" s="1"/>
  <c r="G88" i="1"/>
  <c r="I88" i="1"/>
  <c r="J88" i="1"/>
  <c r="K88" i="1"/>
  <c r="G83" i="1"/>
  <c r="I83" i="1"/>
  <c r="J83" i="1"/>
  <c r="K83" i="1"/>
  <c r="G78" i="1"/>
  <c r="I78" i="1"/>
  <c r="H37" i="14" s="1"/>
  <c r="J78" i="1"/>
  <c r="K78" i="1"/>
  <c r="G72" i="1"/>
  <c r="G62" i="1"/>
  <c r="I62" i="1"/>
  <c r="J62" i="1"/>
  <c r="K62" i="1"/>
  <c r="I57" i="1"/>
  <c r="J57" i="1"/>
  <c r="K57" i="1"/>
  <c r="G46" i="1"/>
  <c r="I46" i="1"/>
  <c r="H31" i="14" s="1"/>
  <c r="J46" i="1"/>
  <c r="K46" i="1"/>
  <c r="G41" i="1"/>
  <c r="G35" i="1"/>
  <c r="I35" i="1"/>
  <c r="H29" i="14" s="1"/>
  <c r="K35" i="1"/>
  <c r="H143" i="1"/>
  <c r="M143" i="1"/>
  <c r="N143" i="1"/>
  <c r="O143" i="1"/>
  <c r="J140" i="1"/>
  <c r="J136" i="1"/>
  <c r="K136" i="1"/>
  <c r="I132" i="1"/>
  <c r="H36" i="14" s="1"/>
  <c r="J132" i="1"/>
  <c r="I36" i="14" s="1"/>
  <c r="K132" i="1"/>
  <c r="F124" i="1"/>
  <c r="G124" i="1"/>
  <c r="I124" i="1"/>
  <c r="J124" i="1"/>
  <c r="F120" i="1"/>
  <c r="G120" i="1"/>
  <c r="I120" i="1"/>
  <c r="J120" i="1"/>
  <c r="K120" i="1"/>
  <c r="F116" i="1"/>
  <c r="G116" i="1"/>
  <c r="I116" i="1"/>
  <c r="H32" i="14" s="1"/>
  <c r="J116" i="1"/>
  <c r="I32" i="14" s="1"/>
  <c r="K116" i="1"/>
  <c r="J32" i="14" s="1"/>
  <c r="F112" i="1"/>
  <c r="J112" i="1"/>
  <c r="F108" i="1"/>
  <c r="G108" i="1"/>
  <c r="I108" i="1"/>
  <c r="J108" i="1"/>
  <c r="I30" i="14" s="1"/>
  <c r="K108" i="1"/>
  <c r="G104" i="1"/>
  <c r="K104" i="1"/>
  <c r="K128" i="1"/>
  <c r="J35" i="14" s="1"/>
  <c r="F128" i="1"/>
  <c r="G128" i="1"/>
  <c r="J128" i="1"/>
  <c r="I35" i="14" s="1"/>
  <c r="I37" i="8"/>
  <c r="J37" i="8"/>
  <c r="K37" i="8"/>
  <c r="I45" i="8"/>
  <c r="J45" i="8"/>
  <c r="K45" i="8"/>
  <c r="O47" i="8"/>
  <c r="O49" i="8" s="1"/>
  <c r="N49" i="8"/>
  <c r="M47" i="8"/>
  <c r="M49" i="8" s="1"/>
  <c r="O45" i="8"/>
  <c r="H42" i="8"/>
  <c r="H45" i="8" s="1"/>
  <c r="O36" i="8"/>
  <c r="O37" i="8" s="1"/>
  <c r="N36" i="8"/>
  <c r="N37" i="8" s="1"/>
  <c r="M36" i="8"/>
  <c r="H36" i="8"/>
  <c r="H37" i="8" s="1"/>
  <c r="H33" i="8"/>
  <c r="M33" i="8"/>
  <c r="N33" i="8"/>
  <c r="O33" i="8"/>
  <c r="O32" i="8"/>
  <c r="N32" i="8"/>
  <c r="M32" i="8"/>
  <c r="H32" i="8"/>
  <c r="I92" i="7"/>
  <c r="J92" i="7"/>
  <c r="K92" i="7"/>
  <c r="O56" i="7"/>
  <c r="H60" i="7"/>
  <c r="M60" i="7"/>
  <c r="N60" i="7"/>
  <c r="O60" i="7"/>
  <c r="H61" i="7"/>
  <c r="M61" i="7"/>
  <c r="N61" i="7"/>
  <c r="O61" i="7"/>
  <c r="H62" i="7"/>
  <c r="M62" i="7"/>
  <c r="N62" i="7"/>
  <c r="O62" i="7"/>
  <c r="H63" i="7"/>
  <c r="M63" i="7"/>
  <c r="N63" i="7"/>
  <c r="O63" i="7"/>
  <c r="H64" i="7"/>
  <c r="M64" i="7"/>
  <c r="N64" i="7"/>
  <c r="O64" i="7"/>
  <c r="H66" i="7"/>
  <c r="M66" i="7"/>
  <c r="N66" i="7"/>
  <c r="O66" i="7"/>
  <c r="H70" i="7"/>
  <c r="M70" i="7"/>
  <c r="N70" i="7"/>
  <c r="O70" i="7"/>
  <c r="H71" i="7"/>
  <c r="M71" i="7"/>
  <c r="N71" i="7"/>
  <c r="O71" i="7"/>
  <c r="H72" i="7"/>
  <c r="M72" i="7"/>
  <c r="N72" i="7"/>
  <c r="O72" i="7"/>
  <c r="H73" i="7"/>
  <c r="M73" i="7"/>
  <c r="N73" i="7"/>
  <c r="O73" i="7"/>
  <c r="H74" i="7"/>
  <c r="M74" i="7"/>
  <c r="N74" i="7"/>
  <c r="O74" i="7"/>
  <c r="H75" i="7"/>
  <c r="M75" i="7"/>
  <c r="N75" i="7"/>
  <c r="O75" i="7"/>
  <c r="H76" i="7"/>
  <c r="M76" i="7"/>
  <c r="N76" i="7"/>
  <c r="O76" i="7"/>
  <c r="H77" i="7"/>
  <c r="M77" i="7"/>
  <c r="N77" i="7"/>
  <c r="O77" i="7"/>
  <c r="H78" i="7"/>
  <c r="M78" i="7"/>
  <c r="N78" i="7"/>
  <c r="O78" i="7"/>
  <c r="H79" i="7"/>
  <c r="M79" i="7"/>
  <c r="L64" i="14" s="1"/>
  <c r="N79" i="7"/>
  <c r="M64" i="14" s="1"/>
  <c r="O79" i="7"/>
  <c r="N64" i="14" s="1"/>
  <c r="H83" i="7"/>
  <c r="M83" i="7"/>
  <c r="N83" i="7"/>
  <c r="O83" i="7"/>
  <c r="M85" i="7"/>
  <c r="N85" i="7"/>
  <c r="O85" i="7"/>
  <c r="M86" i="7"/>
  <c r="N86" i="7"/>
  <c r="O86" i="7"/>
  <c r="M87" i="7"/>
  <c r="N87" i="7"/>
  <c r="O87" i="7"/>
  <c r="M89" i="7"/>
  <c r="N89" i="7"/>
  <c r="O89" i="7"/>
  <c r="H90" i="7"/>
  <c r="M90" i="7"/>
  <c r="N90" i="7"/>
  <c r="O90" i="7"/>
  <c r="H91" i="7"/>
  <c r="M91" i="7"/>
  <c r="N91" i="7"/>
  <c r="O91" i="7"/>
  <c r="H94" i="7"/>
  <c r="M94" i="7"/>
  <c r="O94" i="7"/>
  <c r="H95" i="7"/>
  <c r="M95" i="7"/>
  <c r="N95" i="7"/>
  <c r="O95" i="7"/>
  <c r="H96" i="7"/>
  <c r="M96" i="7"/>
  <c r="N96" i="7"/>
  <c r="O96" i="7"/>
  <c r="O51" i="7"/>
  <c r="N51" i="7"/>
  <c r="M51" i="7"/>
  <c r="H51" i="7"/>
  <c r="O50" i="7"/>
  <c r="N50" i="7"/>
  <c r="M50" i="7"/>
  <c r="H50" i="7"/>
  <c r="O49" i="7"/>
  <c r="N49" i="7"/>
  <c r="M49" i="7"/>
  <c r="H49" i="7"/>
  <c r="N48" i="7"/>
  <c r="M48" i="7"/>
  <c r="H48" i="7"/>
  <c r="O47" i="7"/>
  <c r="N47" i="7"/>
  <c r="M47" i="7"/>
  <c r="H47" i="7"/>
  <c r="O46" i="7"/>
  <c r="N46" i="7"/>
  <c r="M46" i="7"/>
  <c r="H46" i="7"/>
  <c r="O45" i="7"/>
  <c r="N45" i="7"/>
  <c r="M45" i="7"/>
  <c r="H45" i="7"/>
  <c r="O44" i="7"/>
  <c r="N44" i="7"/>
  <c r="M44" i="7"/>
  <c r="H44" i="7"/>
  <c r="O43" i="7"/>
  <c r="N43" i="7"/>
  <c r="M43" i="7"/>
  <c r="H43" i="7"/>
  <c r="O42" i="7"/>
  <c r="N42" i="7"/>
  <c r="M42" i="7"/>
  <c r="H42" i="7"/>
  <c r="O41" i="7"/>
  <c r="N41" i="7"/>
  <c r="M41" i="7"/>
  <c r="H41" i="7"/>
  <c r="H27" i="7"/>
  <c r="N27" i="7"/>
  <c r="O27" i="7"/>
  <c r="H28" i="7"/>
  <c r="N28" i="7"/>
  <c r="O28" i="7"/>
  <c r="L28" i="7" s="1"/>
  <c r="H29" i="7"/>
  <c r="N29" i="7"/>
  <c r="O29" i="7"/>
  <c r="L29" i="7" s="1"/>
  <c r="H30" i="7"/>
  <c r="N30" i="7"/>
  <c r="O30" i="7"/>
  <c r="L30" i="7" s="1"/>
  <c r="H31" i="7"/>
  <c r="N31" i="7"/>
  <c r="O31" i="7"/>
  <c r="L31" i="7" s="1"/>
  <c r="H34" i="7"/>
  <c r="N34" i="7"/>
  <c r="N32" i="7" s="1"/>
  <c r="O34" i="7"/>
  <c r="H35" i="7"/>
  <c r="N35" i="7"/>
  <c r="O35" i="7"/>
  <c r="L35" i="7" s="1"/>
  <c r="H37" i="7"/>
  <c r="N37" i="7"/>
  <c r="O37" i="7"/>
  <c r="L37" i="7" s="1"/>
  <c r="R37" i="7" s="1"/>
  <c r="O26" i="7"/>
  <c r="L26" i="7" s="1"/>
  <c r="N26" i="7"/>
  <c r="H26" i="7"/>
  <c r="I22" i="6"/>
  <c r="J22" i="6"/>
  <c r="K22" i="6"/>
  <c r="I19" i="6"/>
  <c r="J19" i="6"/>
  <c r="K19" i="6"/>
  <c r="O21" i="6"/>
  <c r="O22" i="6" s="1"/>
  <c r="N21" i="6"/>
  <c r="N22" i="6" s="1"/>
  <c r="M21" i="6"/>
  <c r="M22" i="6" s="1"/>
  <c r="H21" i="6"/>
  <c r="H22" i="6" s="1"/>
  <c r="O18" i="6"/>
  <c r="O19" i="6" s="1"/>
  <c r="N18" i="6"/>
  <c r="N19" i="6" s="1"/>
  <c r="M18" i="6"/>
  <c r="H19" i="6"/>
  <c r="L50" i="14"/>
  <c r="M50" i="14"/>
  <c r="N50" i="14"/>
  <c r="L52" i="14"/>
  <c r="M52" i="14"/>
  <c r="N52" i="14"/>
  <c r="H67" i="3"/>
  <c r="M67" i="3"/>
  <c r="N67" i="3"/>
  <c r="O67" i="3"/>
  <c r="N55" i="14" s="1"/>
  <c r="H68" i="3"/>
  <c r="M68" i="3"/>
  <c r="N68" i="3"/>
  <c r="O68" i="3"/>
  <c r="H69" i="3"/>
  <c r="M69" i="3"/>
  <c r="L57" i="14" s="1"/>
  <c r="N69" i="3"/>
  <c r="M57" i="14" s="1"/>
  <c r="O69" i="3"/>
  <c r="H70" i="3"/>
  <c r="M70" i="3"/>
  <c r="N70" i="3"/>
  <c r="O70" i="3"/>
  <c r="H71" i="3"/>
  <c r="M71" i="3"/>
  <c r="L59" i="14" s="1"/>
  <c r="N71" i="3"/>
  <c r="O71" i="3"/>
  <c r="H72" i="3"/>
  <c r="M72" i="3"/>
  <c r="N72" i="3"/>
  <c r="M60" i="14" s="1"/>
  <c r="O72" i="3"/>
  <c r="H73" i="3"/>
  <c r="M73" i="3"/>
  <c r="N73" i="3"/>
  <c r="O73" i="3"/>
  <c r="H74" i="3"/>
  <c r="M74" i="3"/>
  <c r="N74" i="3"/>
  <c r="O74" i="3"/>
  <c r="H75" i="3"/>
  <c r="M75" i="3"/>
  <c r="N75" i="3"/>
  <c r="O75" i="3"/>
  <c r="H79" i="3"/>
  <c r="M79" i="3"/>
  <c r="L65" i="14" s="1"/>
  <c r="N79" i="3"/>
  <c r="M65" i="14" s="1"/>
  <c r="O79" i="3"/>
  <c r="N65" i="14" s="1"/>
  <c r="H27" i="3"/>
  <c r="M27" i="3"/>
  <c r="O27" i="3"/>
  <c r="L43" i="14"/>
  <c r="M43" i="14"/>
  <c r="N43" i="14"/>
  <c r="L44" i="14"/>
  <c r="M44" i="14"/>
  <c r="N44" i="14"/>
  <c r="I133" i="2"/>
  <c r="I142" i="2" s="1"/>
  <c r="H33" i="10" s="1"/>
  <c r="J133" i="2"/>
  <c r="J142" i="2" s="1"/>
  <c r="I33" i="10" s="1"/>
  <c r="K133" i="2"/>
  <c r="K142" i="2" s="1"/>
  <c r="J33" i="10" s="1"/>
  <c r="H137" i="2"/>
  <c r="H138" i="2"/>
  <c r="H139" i="2"/>
  <c r="H140" i="2"/>
  <c r="I145" i="2"/>
  <c r="J145" i="2"/>
  <c r="K145" i="2"/>
  <c r="I146" i="2"/>
  <c r="J146" i="2"/>
  <c r="K146" i="2"/>
  <c r="I147" i="2"/>
  <c r="J147" i="2"/>
  <c r="K147" i="2"/>
  <c r="I148" i="2"/>
  <c r="J148" i="2"/>
  <c r="K148" i="2"/>
  <c r="I149" i="2"/>
  <c r="J149" i="2"/>
  <c r="K149" i="2"/>
  <c r="I150" i="2"/>
  <c r="J150" i="2"/>
  <c r="K150" i="2"/>
  <c r="I152" i="2"/>
  <c r="J152" i="2"/>
  <c r="K152" i="2"/>
  <c r="I153" i="2"/>
  <c r="J153" i="2"/>
  <c r="K153" i="2"/>
  <c r="I154" i="2"/>
  <c r="J154" i="2"/>
  <c r="K154" i="2"/>
  <c r="I155" i="2"/>
  <c r="J155" i="2"/>
  <c r="K155" i="2"/>
  <c r="I157" i="2"/>
  <c r="J157" i="2"/>
  <c r="M157" i="2"/>
  <c r="I158" i="2"/>
  <c r="J158" i="2"/>
  <c r="I163" i="2"/>
  <c r="J163" i="2"/>
  <c r="K163" i="2"/>
  <c r="I164" i="2"/>
  <c r="J164" i="2"/>
  <c r="K164" i="2"/>
  <c r="I165" i="2"/>
  <c r="J165" i="2"/>
  <c r="K165" i="2"/>
  <c r="N129" i="2"/>
  <c r="M129" i="2"/>
  <c r="N127" i="2"/>
  <c r="M127" i="2"/>
  <c r="N125" i="2"/>
  <c r="M125" i="2"/>
  <c r="N121" i="2"/>
  <c r="M121" i="2"/>
  <c r="N119" i="2"/>
  <c r="M119" i="2"/>
  <c r="N117" i="2"/>
  <c r="M117" i="2"/>
  <c r="N115" i="2"/>
  <c r="M115" i="2"/>
  <c r="N111" i="2"/>
  <c r="M111" i="2"/>
  <c r="N109" i="2"/>
  <c r="M109" i="2"/>
  <c r="J131" i="2"/>
  <c r="N157" i="2"/>
  <c r="H109" i="2"/>
  <c r="H111" i="2"/>
  <c r="H113" i="2"/>
  <c r="H115" i="2"/>
  <c r="H117" i="2"/>
  <c r="H119" i="2"/>
  <c r="H121" i="2"/>
  <c r="H123" i="2"/>
  <c r="H125" i="2"/>
  <c r="H127" i="2"/>
  <c r="H129" i="2"/>
  <c r="I131" i="2"/>
  <c r="N100" i="2"/>
  <c r="I100" i="2"/>
  <c r="H42" i="14" s="1"/>
  <c r="J100" i="2"/>
  <c r="I42" i="14" s="1"/>
  <c r="K100" i="2"/>
  <c r="J42" i="14" s="1"/>
  <c r="H102" i="2"/>
  <c r="O96" i="2"/>
  <c r="K96" i="2"/>
  <c r="J41" i="14" s="1"/>
  <c r="H92" i="2"/>
  <c r="K82" i="2"/>
  <c r="H83" i="2"/>
  <c r="L83" i="2"/>
  <c r="H84" i="2"/>
  <c r="M84" i="2"/>
  <c r="N84" i="2"/>
  <c r="O84" i="2"/>
  <c r="H86" i="2"/>
  <c r="N86" i="2"/>
  <c r="O86" i="2"/>
  <c r="H88" i="2"/>
  <c r="L88" i="2"/>
  <c r="H89" i="2"/>
  <c r="M89" i="2"/>
  <c r="N89" i="2"/>
  <c r="O89" i="2"/>
  <c r="H91" i="2"/>
  <c r="N91" i="2"/>
  <c r="O91" i="2"/>
  <c r="H63" i="2"/>
  <c r="L63" i="2"/>
  <c r="H64" i="2"/>
  <c r="M64" i="2"/>
  <c r="N64" i="2"/>
  <c r="O64" i="2"/>
  <c r="H66" i="2"/>
  <c r="M66" i="2" s="1"/>
  <c r="N66" i="2"/>
  <c r="O66" i="2"/>
  <c r="H68" i="2"/>
  <c r="L68" i="2"/>
  <c r="H69" i="2"/>
  <c r="M69" i="2"/>
  <c r="N69" i="2"/>
  <c r="O69" i="2"/>
  <c r="H71" i="2"/>
  <c r="H73" i="2"/>
  <c r="L73" i="2"/>
  <c r="H74" i="2"/>
  <c r="M74" i="2"/>
  <c r="N74" i="2"/>
  <c r="O74" i="2"/>
  <c r="H76" i="2"/>
  <c r="M76" i="2" s="1"/>
  <c r="N76" i="2"/>
  <c r="O76" i="2"/>
  <c r="K77" i="2"/>
  <c r="H78" i="2"/>
  <c r="L78" i="2"/>
  <c r="H79" i="2"/>
  <c r="M79" i="2"/>
  <c r="N79" i="2"/>
  <c r="O79" i="2"/>
  <c r="H81" i="2"/>
  <c r="M81" i="2" s="1"/>
  <c r="O81" i="2"/>
  <c r="H58" i="2"/>
  <c r="L58" i="2"/>
  <c r="H59" i="2"/>
  <c r="M59" i="2"/>
  <c r="N59" i="2"/>
  <c r="O59" i="2"/>
  <c r="H61" i="2"/>
  <c r="K52" i="2"/>
  <c r="H53" i="2"/>
  <c r="L53" i="2"/>
  <c r="H54" i="2"/>
  <c r="M54" i="2"/>
  <c r="N54" i="2"/>
  <c r="O54" i="2"/>
  <c r="H56" i="2"/>
  <c r="M56" i="2" s="1"/>
  <c r="N56" i="2"/>
  <c r="O56" i="2"/>
  <c r="H48" i="2"/>
  <c r="L48" i="2"/>
  <c r="H49" i="2"/>
  <c r="M49" i="2"/>
  <c r="N49" i="2"/>
  <c r="O49" i="2"/>
  <c r="H51" i="2"/>
  <c r="M51" i="2" s="1"/>
  <c r="N51" i="2"/>
  <c r="O51" i="2"/>
  <c r="N44" i="2"/>
  <c r="O44" i="2"/>
  <c r="N46" i="2"/>
  <c r="O46" i="2"/>
  <c r="M44" i="2"/>
  <c r="K42" i="2"/>
  <c r="H44" i="2"/>
  <c r="H46" i="2"/>
  <c r="M46" i="2" s="1"/>
  <c r="O26" i="2"/>
  <c r="O145" i="2" s="1"/>
  <c r="N26" i="2"/>
  <c r="N145" i="2" s="1"/>
  <c r="M26" i="2"/>
  <c r="M145" i="2" s="1"/>
  <c r="H26" i="2"/>
  <c r="F24" i="2"/>
  <c r="G24" i="2"/>
  <c r="I24" i="2"/>
  <c r="J24" i="2"/>
  <c r="K24" i="2"/>
  <c r="M32" i="2"/>
  <c r="M151" i="2" s="1"/>
  <c r="N32" i="2"/>
  <c r="N151" i="2" s="1"/>
  <c r="O32" i="2"/>
  <c r="O151" i="2" s="1"/>
  <c r="M33" i="2"/>
  <c r="M152" i="2" s="1"/>
  <c r="N33" i="2"/>
  <c r="N152" i="2" s="1"/>
  <c r="O33" i="2"/>
  <c r="O152" i="2" s="1"/>
  <c r="M34" i="2"/>
  <c r="N153" i="2"/>
  <c r="O34" i="2"/>
  <c r="O153" i="2" s="1"/>
  <c r="M35" i="2"/>
  <c r="M154" i="2" s="1"/>
  <c r="N35" i="2"/>
  <c r="N154" i="2" s="1"/>
  <c r="O35" i="2"/>
  <c r="O154" i="2" s="1"/>
  <c r="M36" i="2"/>
  <c r="N36" i="2"/>
  <c r="O36" i="2"/>
  <c r="M37" i="2"/>
  <c r="M162" i="2" s="1"/>
  <c r="N37" i="2"/>
  <c r="N162" i="2" s="1"/>
  <c r="O37" i="2"/>
  <c r="O162" i="2" s="1"/>
  <c r="M39" i="2"/>
  <c r="N39" i="2"/>
  <c r="O39" i="2"/>
  <c r="M40" i="2"/>
  <c r="N40" i="2"/>
  <c r="O40" i="2"/>
  <c r="M41" i="2"/>
  <c r="N41" i="2"/>
  <c r="O41" i="2"/>
  <c r="M27" i="2"/>
  <c r="N27" i="2"/>
  <c r="N146" i="2" s="1"/>
  <c r="O27" i="2"/>
  <c r="O146" i="2" s="1"/>
  <c r="M28" i="2"/>
  <c r="N28" i="2"/>
  <c r="N147" i="2" s="1"/>
  <c r="O28" i="2"/>
  <c r="O147" i="2" s="1"/>
  <c r="M29" i="2"/>
  <c r="M148" i="2" s="1"/>
  <c r="N29" i="2"/>
  <c r="N148" i="2" s="1"/>
  <c r="O29" i="2"/>
  <c r="O148" i="2" s="1"/>
  <c r="M30" i="2"/>
  <c r="N30" i="2"/>
  <c r="N149" i="2" s="1"/>
  <c r="O30" i="2"/>
  <c r="O149" i="2" s="1"/>
  <c r="M31" i="2"/>
  <c r="M150" i="2" s="1"/>
  <c r="N31" i="2"/>
  <c r="N150" i="2" s="1"/>
  <c r="O31" i="2"/>
  <c r="O150" i="2" s="1"/>
  <c r="M202" i="1"/>
  <c r="N202" i="1"/>
  <c r="O202" i="1"/>
  <c r="M203" i="1"/>
  <c r="L76" i="14" s="1"/>
  <c r="N203" i="1"/>
  <c r="M76" i="14" s="1"/>
  <c r="O203" i="1"/>
  <c r="M204" i="1"/>
  <c r="N204" i="1"/>
  <c r="O204" i="1"/>
  <c r="N187" i="1"/>
  <c r="N197" i="1" s="1"/>
  <c r="M187" i="1"/>
  <c r="M197" i="1" s="1"/>
  <c r="I185" i="1"/>
  <c r="H183" i="1"/>
  <c r="M183" i="1"/>
  <c r="N183" i="1"/>
  <c r="O183" i="1"/>
  <c r="H184" i="1"/>
  <c r="M184" i="1"/>
  <c r="N184" i="1"/>
  <c r="O184" i="1"/>
  <c r="H182" i="1"/>
  <c r="H185" i="1" s="1"/>
  <c r="H155" i="1"/>
  <c r="M155" i="1"/>
  <c r="N155" i="1"/>
  <c r="O155" i="1"/>
  <c r="I152" i="1"/>
  <c r="J152" i="1"/>
  <c r="K152" i="1"/>
  <c r="H151" i="1"/>
  <c r="M151" i="1"/>
  <c r="N151" i="1"/>
  <c r="M42" i="14" s="1"/>
  <c r="O151" i="1"/>
  <c r="M97" i="1"/>
  <c r="N97" i="1"/>
  <c r="O97" i="1"/>
  <c r="N100" i="1"/>
  <c r="O100" i="1"/>
  <c r="M101" i="1"/>
  <c r="M208" i="1" s="1"/>
  <c r="N101" i="1"/>
  <c r="N208" i="1" s="1"/>
  <c r="O101" i="1"/>
  <c r="O208" i="1" s="1"/>
  <c r="M102" i="1"/>
  <c r="N102" i="1"/>
  <c r="O102" i="1"/>
  <c r="M103" i="1"/>
  <c r="N103" i="1"/>
  <c r="O103" i="1"/>
  <c r="M105" i="1"/>
  <c r="N105" i="1"/>
  <c r="O105" i="1"/>
  <c r="H106" i="1"/>
  <c r="M106" i="1"/>
  <c r="N106" i="1"/>
  <c r="O106" i="1"/>
  <c r="H109" i="1"/>
  <c r="M109" i="1"/>
  <c r="N109" i="1"/>
  <c r="O109" i="1"/>
  <c r="H110" i="1"/>
  <c r="M110" i="1"/>
  <c r="N110" i="1"/>
  <c r="O110" i="1"/>
  <c r="H111" i="1"/>
  <c r="M111" i="1"/>
  <c r="N111" i="1"/>
  <c r="O111" i="1"/>
  <c r="M113" i="1"/>
  <c r="N113" i="1"/>
  <c r="O113" i="1"/>
  <c r="H114" i="1"/>
  <c r="M114" i="1"/>
  <c r="N114" i="1"/>
  <c r="O114" i="1"/>
  <c r="M115" i="1"/>
  <c r="N115" i="1"/>
  <c r="O115" i="1"/>
  <c r="M117" i="1"/>
  <c r="N117" i="1"/>
  <c r="O117" i="1"/>
  <c r="H118" i="1"/>
  <c r="M118" i="1"/>
  <c r="N118" i="1"/>
  <c r="O118" i="1"/>
  <c r="H119" i="1"/>
  <c r="M119" i="1"/>
  <c r="N119" i="1"/>
  <c r="O119" i="1"/>
  <c r="H121" i="1"/>
  <c r="M121" i="1"/>
  <c r="N121" i="1"/>
  <c r="O121" i="1"/>
  <c r="H122" i="1"/>
  <c r="M122" i="1"/>
  <c r="N122" i="1"/>
  <c r="O122" i="1"/>
  <c r="H123" i="1"/>
  <c r="M123" i="1"/>
  <c r="N123" i="1"/>
  <c r="O123" i="1"/>
  <c r="H125" i="1"/>
  <c r="M125" i="1"/>
  <c r="N125" i="1"/>
  <c r="O125" i="1"/>
  <c r="H126" i="1"/>
  <c r="M126" i="1"/>
  <c r="N126" i="1"/>
  <c r="O126" i="1"/>
  <c r="H127" i="1"/>
  <c r="M127" i="1"/>
  <c r="N127" i="1"/>
  <c r="O127" i="1"/>
  <c r="H129" i="1"/>
  <c r="M129" i="1"/>
  <c r="N129" i="1"/>
  <c r="O129" i="1"/>
  <c r="H130" i="1"/>
  <c r="M130" i="1"/>
  <c r="N130" i="1"/>
  <c r="O130" i="1"/>
  <c r="N131" i="1"/>
  <c r="O131" i="1"/>
  <c r="H133" i="1"/>
  <c r="M133" i="1"/>
  <c r="N133" i="1"/>
  <c r="O133" i="1"/>
  <c r="H134" i="1"/>
  <c r="M134" i="1"/>
  <c r="N134" i="1"/>
  <c r="O134" i="1"/>
  <c r="H135" i="1"/>
  <c r="M135" i="1"/>
  <c r="N135" i="1"/>
  <c r="O135" i="1"/>
  <c r="H137" i="1"/>
  <c r="M137" i="1"/>
  <c r="N137" i="1"/>
  <c r="O137" i="1"/>
  <c r="H138" i="1"/>
  <c r="M138" i="1"/>
  <c r="N138" i="1"/>
  <c r="O138" i="1"/>
  <c r="M139" i="1"/>
  <c r="N139" i="1"/>
  <c r="O139" i="1"/>
  <c r="H141" i="1"/>
  <c r="M141" i="1"/>
  <c r="N141" i="1"/>
  <c r="O141" i="1"/>
  <c r="H142" i="1"/>
  <c r="M142" i="1"/>
  <c r="N142" i="1"/>
  <c r="O142" i="1"/>
  <c r="H146" i="1"/>
  <c r="M146" i="1"/>
  <c r="N146" i="1"/>
  <c r="O146" i="1"/>
  <c r="H147" i="1"/>
  <c r="M147" i="1"/>
  <c r="N147" i="1"/>
  <c r="O147" i="1"/>
  <c r="M69" i="1"/>
  <c r="N69" i="1"/>
  <c r="O69" i="1"/>
  <c r="M70" i="1"/>
  <c r="N70" i="1"/>
  <c r="O70" i="1"/>
  <c r="M73" i="1"/>
  <c r="N73" i="1"/>
  <c r="O73" i="1"/>
  <c r="M74" i="1"/>
  <c r="N74" i="1"/>
  <c r="O74" i="1"/>
  <c r="M75" i="1"/>
  <c r="N75" i="1"/>
  <c r="O75" i="1"/>
  <c r="M79" i="1"/>
  <c r="N79" i="1"/>
  <c r="O79" i="1"/>
  <c r="M80" i="1"/>
  <c r="N80" i="1"/>
  <c r="O80" i="1"/>
  <c r="M81" i="1"/>
  <c r="N81" i="1"/>
  <c r="O81" i="1"/>
  <c r="M84" i="1"/>
  <c r="N84" i="1"/>
  <c r="O84" i="1"/>
  <c r="M85" i="1"/>
  <c r="N85" i="1"/>
  <c r="O85" i="1"/>
  <c r="M86" i="1"/>
  <c r="N86" i="1"/>
  <c r="O86" i="1"/>
  <c r="M89" i="1"/>
  <c r="N89" i="1"/>
  <c r="O89" i="1"/>
  <c r="M90" i="1"/>
  <c r="N90" i="1"/>
  <c r="O90" i="1"/>
  <c r="M91" i="1"/>
  <c r="N91" i="1"/>
  <c r="O91" i="1"/>
  <c r="M93" i="1"/>
  <c r="L41" i="14" s="1"/>
  <c r="N93" i="1"/>
  <c r="O93" i="1"/>
  <c r="M53" i="1"/>
  <c r="N53" i="1"/>
  <c r="O53" i="1"/>
  <c r="M54" i="1"/>
  <c r="N54" i="1"/>
  <c r="O54" i="1"/>
  <c r="M55" i="1"/>
  <c r="N55" i="1"/>
  <c r="O55" i="1"/>
  <c r="M58" i="1"/>
  <c r="N58" i="1"/>
  <c r="O58" i="1"/>
  <c r="M59" i="1"/>
  <c r="N59" i="1"/>
  <c r="O59" i="1"/>
  <c r="M60" i="1"/>
  <c r="N60" i="1"/>
  <c r="O60" i="1"/>
  <c r="M63" i="1"/>
  <c r="N63" i="1"/>
  <c r="O63" i="1"/>
  <c r="M64" i="1"/>
  <c r="N64" i="1"/>
  <c r="O64" i="1"/>
  <c r="M65" i="1"/>
  <c r="N65" i="1"/>
  <c r="O65" i="1"/>
  <c r="M68" i="1"/>
  <c r="N68" i="1"/>
  <c r="O68" i="1"/>
  <c r="M36" i="1"/>
  <c r="N36" i="1"/>
  <c r="O36" i="1"/>
  <c r="M37" i="1"/>
  <c r="N37" i="1"/>
  <c r="O37" i="1"/>
  <c r="M38" i="1"/>
  <c r="N38" i="1"/>
  <c r="O38" i="1"/>
  <c r="M39" i="1"/>
  <c r="N39" i="1"/>
  <c r="O39" i="1"/>
  <c r="M42" i="1"/>
  <c r="N42" i="1"/>
  <c r="O42" i="1"/>
  <c r="M43" i="1"/>
  <c r="N43" i="1"/>
  <c r="O43" i="1"/>
  <c r="M44" i="1"/>
  <c r="N44" i="1"/>
  <c r="O44" i="1"/>
  <c r="M47" i="1"/>
  <c r="N47" i="1"/>
  <c r="O47" i="1"/>
  <c r="M48" i="1"/>
  <c r="N48" i="1"/>
  <c r="O48" i="1"/>
  <c r="M49" i="1"/>
  <c r="N49" i="1"/>
  <c r="O49" i="1"/>
  <c r="M50" i="1"/>
  <c r="N50" i="1"/>
  <c r="O50" i="1"/>
  <c r="D28" i="1"/>
  <c r="H95" i="12"/>
  <c r="M95" i="12"/>
  <c r="N95" i="12"/>
  <c r="H96" i="12"/>
  <c r="M96" i="12"/>
  <c r="N96" i="12"/>
  <c r="N94" i="12"/>
  <c r="M94" i="12"/>
  <c r="H94" i="12"/>
  <c r="I92" i="12"/>
  <c r="J92" i="12"/>
  <c r="K92" i="12"/>
  <c r="H83" i="12"/>
  <c r="H85" i="12"/>
  <c r="H86" i="12"/>
  <c r="H87" i="12"/>
  <c r="H89" i="12"/>
  <c r="H90" i="12"/>
  <c r="L90" i="12"/>
  <c r="H91" i="12"/>
  <c r="L91" i="12"/>
  <c r="L61" i="12"/>
  <c r="L62" i="12"/>
  <c r="L74" i="12"/>
  <c r="L75" i="12"/>
  <c r="L79" i="12"/>
  <c r="O54" i="12"/>
  <c r="O56" i="12" s="1"/>
  <c r="N54" i="12"/>
  <c r="N56" i="12" s="1"/>
  <c r="H54" i="12"/>
  <c r="H56" i="12" s="1"/>
  <c r="H51" i="12"/>
  <c r="O51" i="12"/>
  <c r="O50" i="12"/>
  <c r="H50" i="12"/>
  <c r="O49" i="12"/>
  <c r="H49" i="12"/>
  <c r="O48" i="12"/>
  <c r="H48" i="12"/>
  <c r="O47" i="12"/>
  <c r="L47" i="12" s="1"/>
  <c r="H47" i="12"/>
  <c r="O46" i="12"/>
  <c r="H46" i="12"/>
  <c r="O45" i="12"/>
  <c r="H45" i="12"/>
  <c r="O44" i="12"/>
  <c r="H44" i="12"/>
  <c r="O43" i="12"/>
  <c r="H43" i="12"/>
  <c r="O42" i="12"/>
  <c r="H42" i="12"/>
  <c r="O41" i="12"/>
  <c r="H41" i="12"/>
  <c r="O27" i="12"/>
  <c r="O28" i="12"/>
  <c r="O29" i="12"/>
  <c r="O30" i="12"/>
  <c r="O31" i="12"/>
  <c r="O35" i="12"/>
  <c r="L35" i="12" s="1"/>
  <c r="O36" i="12"/>
  <c r="O26" i="12"/>
  <c r="H36" i="12"/>
  <c r="H35" i="12"/>
  <c r="H31" i="12"/>
  <c r="H30" i="12"/>
  <c r="H29" i="12"/>
  <c r="H26" i="12"/>
  <c r="E208" i="1"/>
  <c r="D27" i="3"/>
  <c r="D28" i="3"/>
  <c r="G96" i="1"/>
  <c r="D51" i="7"/>
  <c r="D27" i="14"/>
  <c r="F96" i="1"/>
  <c r="D42" i="8"/>
  <c r="D45" i="8" s="1"/>
  <c r="D36" i="8"/>
  <c r="D37" i="8" s="1"/>
  <c r="F22" i="6"/>
  <c r="G22" i="6"/>
  <c r="E19" i="6"/>
  <c r="F19" i="6"/>
  <c r="G19" i="6"/>
  <c r="D21" i="6"/>
  <c r="D22" i="6" s="1"/>
  <c r="D18" i="6"/>
  <c r="D19" i="6" s="1"/>
  <c r="D49" i="2"/>
  <c r="F158" i="2"/>
  <c r="G158" i="2"/>
  <c r="E158" i="2"/>
  <c r="E145" i="2"/>
  <c r="F165" i="2"/>
  <c r="G165" i="2"/>
  <c r="E165" i="2"/>
  <c r="F164" i="2"/>
  <c r="G164" i="2"/>
  <c r="E164" i="2"/>
  <c r="F163" i="2"/>
  <c r="G163" i="2"/>
  <c r="E163" i="2"/>
  <c r="E157" i="2"/>
  <c r="F155" i="2"/>
  <c r="G155" i="2"/>
  <c r="E155" i="2"/>
  <c r="F154" i="2"/>
  <c r="G154" i="2"/>
  <c r="E154" i="2"/>
  <c r="F153" i="2"/>
  <c r="G153" i="2"/>
  <c r="E153" i="2"/>
  <c r="F152" i="2"/>
  <c r="G152" i="2"/>
  <c r="E152" i="2"/>
  <c r="F150" i="2"/>
  <c r="G150" i="2"/>
  <c r="E150" i="2"/>
  <c r="F149" i="2"/>
  <c r="G149" i="2"/>
  <c r="E149" i="2"/>
  <c r="F148" i="2"/>
  <c r="G148" i="2"/>
  <c r="E148" i="2"/>
  <c r="F147" i="2"/>
  <c r="G147" i="2"/>
  <c r="E147" i="2"/>
  <c r="F146" i="2"/>
  <c r="G146" i="2"/>
  <c r="E146" i="2"/>
  <c r="F145" i="2"/>
  <c r="G145" i="2"/>
  <c r="E24" i="2"/>
  <c r="F133" i="2"/>
  <c r="F142" i="2" s="1"/>
  <c r="G133" i="2"/>
  <c r="G142" i="2" s="1"/>
  <c r="E131" i="2"/>
  <c r="E100" i="2"/>
  <c r="D42" i="14" s="1"/>
  <c r="F100" i="2"/>
  <c r="E42" i="14" s="1"/>
  <c r="G100" i="2"/>
  <c r="F42" i="14" s="1"/>
  <c r="E87" i="2"/>
  <c r="F87" i="2"/>
  <c r="G87" i="2"/>
  <c r="E82" i="2"/>
  <c r="F82" i="2"/>
  <c r="G82" i="2"/>
  <c r="E77" i="2"/>
  <c r="F77" i="2"/>
  <c r="G77" i="2"/>
  <c r="E72" i="2"/>
  <c r="F72" i="2"/>
  <c r="G72" i="2"/>
  <c r="E67" i="2"/>
  <c r="F67" i="2"/>
  <c r="G67" i="2"/>
  <c r="E62" i="2"/>
  <c r="F62" i="2"/>
  <c r="G62" i="2"/>
  <c r="E57" i="2"/>
  <c r="F57" i="2"/>
  <c r="G57" i="2"/>
  <c r="G52" i="2"/>
  <c r="F47" i="2"/>
  <c r="G47" i="2"/>
  <c r="E42" i="2"/>
  <c r="F42" i="2"/>
  <c r="G42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107" i="2"/>
  <c r="D125" i="2"/>
  <c r="D117" i="2"/>
  <c r="D119" i="2"/>
  <c r="D113" i="2"/>
  <c r="D51" i="2"/>
  <c r="D48" i="2"/>
  <c r="D91" i="2"/>
  <c r="D89" i="2"/>
  <c r="D88" i="2"/>
  <c r="D86" i="2"/>
  <c r="D84" i="2"/>
  <c r="D83" i="2"/>
  <c r="D81" i="2"/>
  <c r="D79" i="2"/>
  <c r="D78" i="2"/>
  <c r="D76" i="2"/>
  <c r="D74" i="2"/>
  <c r="D73" i="2"/>
  <c r="D71" i="2"/>
  <c r="D69" i="2"/>
  <c r="D68" i="2"/>
  <c r="D66" i="2"/>
  <c r="D64" i="2"/>
  <c r="D63" i="2"/>
  <c r="D61" i="2"/>
  <c r="D59" i="2"/>
  <c r="D58" i="2"/>
  <c r="D56" i="2"/>
  <c r="D54" i="2"/>
  <c r="D53" i="2"/>
  <c r="D140" i="2"/>
  <c r="D139" i="2"/>
  <c r="D138" i="2"/>
  <c r="D137" i="2"/>
  <c r="D104" i="2"/>
  <c r="D102" i="2"/>
  <c r="D96" i="2"/>
  <c r="D46" i="2"/>
  <c r="D44" i="2"/>
  <c r="D27" i="2"/>
  <c r="D47" i="8"/>
  <c r="D49" i="8" s="1"/>
  <c r="G45" i="8"/>
  <c r="F45" i="8"/>
  <c r="E45" i="8"/>
  <c r="G37" i="8"/>
  <c r="E37" i="8"/>
  <c r="F37" i="8"/>
  <c r="D33" i="8"/>
  <c r="D32" i="8"/>
  <c r="D42" i="12"/>
  <c r="D43" i="12"/>
  <c r="D44" i="12"/>
  <c r="D45" i="12"/>
  <c r="D46" i="12"/>
  <c r="D47" i="12"/>
  <c r="D48" i="12"/>
  <c r="D49" i="12"/>
  <c r="D50" i="12"/>
  <c r="D51" i="12"/>
  <c r="D62" i="12"/>
  <c r="D63" i="12"/>
  <c r="D64" i="12"/>
  <c r="D66" i="12"/>
  <c r="D70" i="12"/>
  <c r="D71" i="12"/>
  <c r="D72" i="12"/>
  <c r="D73" i="12"/>
  <c r="D74" i="12"/>
  <c r="D75" i="12"/>
  <c r="D76" i="12"/>
  <c r="D77" i="12"/>
  <c r="D78" i="12"/>
  <c r="D79" i="12"/>
  <c r="D83" i="12"/>
  <c r="D85" i="12"/>
  <c r="D86" i="12"/>
  <c r="D87" i="12"/>
  <c r="D89" i="12"/>
  <c r="D90" i="12"/>
  <c r="D91" i="12"/>
  <c r="D96" i="12"/>
  <c r="D95" i="12"/>
  <c r="D94" i="12"/>
  <c r="D60" i="12"/>
  <c r="D54" i="12"/>
  <c r="D56" i="12" s="1"/>
  <c r="D41" i="12"/>
  <c r="D27" i="12"/>
  <c r="D28" i="12"/>
  <c r="D29" i="12"/>
  <c r="D30" i="12"/>
  <c r="D31" i="12"/>
  <c r="D32" i="12"/>
  <c r="D35" i="12"/>
  <c r="D36" i="12"/>
  <c r="D26" i="12"/>
  <c r="G92" i="12"/>
  <c r="F92" i="12"/>
  <c r="E92" i="12"/>
  <c r="D54" i="7"/>
  <c r="D56" i="7" s="1"/>
  <c r="D45" i="7"/>
  <c r="D42" i="7"/>
  <c r="D43" i="7"/>
  <c r="D44" i="7"/>
  <c r="D46" i="7"/>
  <c r="D47" i="7"/>
  <c r="D48" i="7"/>
  <c r="D49" i="7"/>
  <c r="D50" i="7"/>
  <c r="D41" i="7"/>
  <c r="D27" i="7"/>
  <c r="D28" i="7"/>
  <c r="D29" i="7"/>
  <c r="D30" i="7"/>
  <c r="D31" i="7"/>
  <c r="D34" i="7"/>
  <c r="D32" i="7" s="1"/>
  <c r="D35" i="7"/>
  <c r="D37" i="7"/>
  <c r="D26" i="7"/>
  <c r="D96" i="7"/>
  <c r="D95" i="7"/>
  <c r="D94" i="7"/>
  <c r="G92" i="7"/>
  <c r="F92" i="7"/>
  <c r="E92" i="7"/>
  <c r="D91" i="7"/>
  <c r="D90" i="7"/>
  <c r="D83" i="7"/>
  <c r="D79" i="7"/>
  <c r="D78" i="7"/>
  <c r="D77" i="7"/>
  <c r="D76" i="7"/>
  <c r="D75" i="7"/>
  <c r="D74" i="7"/>
  <c r="D73" i="7"/>
  <c r="D72" i="7"/>
  <c r="D71" i="7"/>
  <c r="D70" i="7"/>
  <c r="D66" i="7"/>
  <c r="D64" i="7"/>
  <c r="D63" i="7"/>
  <c r="D62" i="7"/>
  <c r="D61" i="7"/>
  <c r="D60" i="7"/>
  <c r="D67" i="3"/>
  <c r="D68" i="3"/>
  <c r="D69" i="3"/>
  <c r="D70" i="3"/>
  <c r="D71" i="3"/>
  <c r="D72" i="3"/>
  <c r="D73" i="3"/>
  <c r="D74" i="3"/>
  <c r="D75" i="3"/>
  <c r="D79" i="3"/>
  <c r="D204" i="1"/>
  <c r="D203" i="1"/>
  <c r="D202" i="1"/>
  <c r="D187" i="1"/>
  <c r="D197" i="1" s="1"/>
  <c r="D184" i="1"/>
  <c r="D183" i="1"/>
  <c r="D155" i="1"/>
  <c r="D151" i="1"/>
  <c r="D147" i="1"/>
  <c r="D146" i="1"/>
  <c r="D143" i="1"/>
  <c r="D142" i="1"/>
  <c r="D141" i="1"/>
  <c r="D139" i="1"/>
  <c r="D138" i="1"/>
  <c r="D137" i="1"/>
  <c r="D135" i="1"/>
  <c r="D134" i="1"/>
  <c r="D133" i="1"/>
  <c r="D131" i="1"/>
  <c r="D130" i="1"/>
  <c r="D129" i="1"/>
  <c r="D127" i="1"/>
  <c r="D126" i="1"/>
  <c r="D125" i="1"/>
  <c r="D123" i="1"/>
  <c r="D122" i="1"/>
  <c r="D121" i="1"/>
  <c r="D119" i="1"/>
  <c r="D118" i="1"/>
  <c r="D117" i="1"/>
  <c r="D111" i="1"/>
  <c r="D110" i="1"/>
  <c r="D109" i="1"/>
  <c r="D106" i="1"/>
  <c r="D105" i="1"/>
  <c r="D101" i="1"/>
  <c r="D100" i="1"/>
  <c r="D99" i="1" s="1"/>
  <c r="D97" i="1"/>
  <c r="G154" i="1"/>
  <c r="G180" i="1" s="1"/>
  <c r="F30" i="10" s="1"/>
  <c r="E152" i="1"/>
  <c r="F152" i="1"/>
  <c r="G152" i="1"/>
  <c r="E140" i="1"/>
  <c r="F140" i="1"/>
  <c r="G140" i="1"/>
  <c r="E136" i="1"/>
  <c r="F136" i="1"/>
  <c r="G136" i="1"/>
  <c r="E132" i="1"/>
  <c r="F132" i="1"/>
  <c r="G132" i="1"/>
  <c r="E128" i="1"/>
  <c r="E120" i="1"/>
  <c r="E116" i="1"/>
  <c r="D32" i="14" s="1"/>
  <c r="E108" i="1"/>
  <c r="F104" i="1"/>
  <c r="E88" i="1"/>
  <c r="D39" i="14" s="1"/>
  <c r="F88" i="1"/>
  <c r="E83" i="1"/>
  <c r="F83" i="1"/>
  <c r="E78" i="1"/>
  <c r="F78" i="1"/>
  <c r="E72" i="1"/>
  <c r="F72" i="1"/>
  <c r="F67" i="1"/>
  <c r="E62" i="1"/>
  <c r="F62" i="1"/>
  <c r="E34" i="14" s="1"/>
  <c r="E57" i="1"/>
  <c r="F57" i="1"/>
  <c r="G57" i="1"/>
  <c r="E46" i="1"/>
  <c r="D31" i="14" s="1"/>
  <c r="F46" i="1"/>
  <c r="E31" i="14" s="1"/>
  <c r="E41" i="1"/>
  <c r="E35" i="1"/>
  <c r="F35" i="1"/>
  <c r="D26" i="2"/>
  <c r="D123" i="2"/>
  <c r="N54" i="7"/>
  <c r="N56" i="7" s="1"/>
  <c r="N92" i="1"/>
  <c r="M40" i="14" s="1"/>
  <c r="O187" i="1"/>
  <c r="O197" i="1" s="1"/>
  <c r="H187" i="1"/>
  <c r="H197" i="1" s="1"/>
  <c r="O92" i="1"/>
  <c r="N40" i="14" s="1"/>
  <c r="M92" i="1"/>
  <c r="L40" i="14" s="1"/>
  <c r="M131" i="1"/>
  <c r="H131" i="1"/>
  <c r="I128" i="1"/>
  <c r="H35" i="14" s="1"/>
  <c r="M56" i="7"/>
  <c r="H54" i="7"/>
  <c r="H56" i="7" s="1"/>
  <c r="J154" i="1"/>
  <c r="J180" i="1" s="1"/>
  <c r="I30" i="10" s="1"/>
  <c r="O157" i="2"/>
  <c r="L107" i="2"/>
  <c r="D92" i="2"/>
  <c r="M100" i="2"/>
  <c r="E39" i="14" l="1"/>
  <c r="M56" i="14"/>
  <c r="J31" i="14"/>
  <c r="D34" i="14"/>
  <c r="M61" i="14"/>
  <c r="M55" i="14"/>
  <c r="K65" i="14"/>
  <c r="L61" i="14"/>
  <c r="L58" i="14"/>
  <c r="L55" i="14"/>
  <c r="E30" i="14"/>
  <c r="H33" i="14"/>
  <c r="D36" i="14"/>
  <c r="D29" i="14"/>
  <c r="D28" i="14"/>
  <c r="N61" i="14"/>
  <c r="J36" i="14"/>
  <c r="N326" i="4"/>
  <c r="AA326" i="4" s="1"/>
  <c r="AA273" i="4"/>
  <c r="M306" i="4"/>
  <c r="Z306" i="4" s="1"/>
  <c r="Z176" i="4"/>
  <c r="M316" i="4"/>
  <c r="Z316" i="4" s="1"/>
  <c r="Z286" i="4"/>
  <c r="M312" i="4"/>
  <c r="Z312" i="4" s="1"/>
  <c r="Z89" i="4"/>
  <c r="M233" i="4"/>
  <c r="Z233" i="4" s="1"/>
  <c r="Z172" i="4"/>
  <c r="N306" i="4"/>
  <c r="AA306" i="4" s="1"/>
  <c r="AA176" i="4"/>
  <c r="N316" i="4"/>
  <c r="AA316" i="4" s="1"/>
  <c r="AA286" i="4"/>
  <c r="N312" i="4"/>
  <c r="AA312" i="4" s="1"/>
  <c r="AA89" i="4"/>
  <c r="N233" i="4"/>
  <c r="AA233" i="4" s="1"/>
  <c r="AA172" i="4"/>
  <c r="N60" i="14"/>
  <c r="N59" i="14"/>
  <c r="M59" i="14"/>
  <c r="L60" i="14"/>
  <c r="L56" i="14"/>
  <c r="N54" i="14"/>
  <c r="O306" i="4"/>
  <c r="M58" i="14"/>
  <c r="N80" i="3"/>
  <c r="M327" i="4"/>
  <c r="Z327" i="4" s="1"/>
  <c r="M281" i="4"/>
  <c r="Z281" i="4" s="1"/>
  <c r="O327" i="4"/>
  <c r="O281" i="4"/>
  <c r="N327" i="4"/>
  <c r="AA327" i="4" s="1"/>
  <c r="N281" i="4"/>
  <c r="AA281" i="4" s="1"/>
  <c r="M271" i="4"/>
  <c r="Z271" i="4" s="1"/>
  <c r="M326" i="4"/>
  <c r="D35" i="14"/>
  <c r="E29" i="14"/>
  <c r="E28" i="14"/>
  <c r="H30" i="14"/>
  <c r="F33" i="14"/>
  <c r="F29" i="14"/>
  <c r="I31" i="14"/>
  <c r="I33" i="14"/>
  <c r="F35" i="14"/>
  <c r="E36" i="14"/>
  <c r="F28" i="14"/>
  <c r="J28" i="14"/>
  <c r="E33" i="14"/>
  <c r="E35" i="14"/>
  <c r="F30" i="14"/>
  <c r="F31" i="14"/>
  <c r="F36" i="14"/>
  <c r="H28" i="14"/>
  <c r="J29" i="14"/>
  <c r="G29" i="14" s="1"/>
  <c r="J33" i="14"/>
  <c r="I28" i="14"/>
  <c r="J30" i="14"/>
  <c r="D33" i="14"/>
  <c r="D30" i="14"/>
  <c r="N271" i="4"/>
  <c r="O271" i="4"/>
  <c r="N73" i="14" s="1"/>
  <c r="O87" i="2"/>
  <c r="O52" i="7"/>
  <c r="R35" i="7"/>
  <c r="D52" i="7"/>
  <c r="M41" i="14"/>
  <c r="N52" i="7"/>
  <c r="H52" i="7"/>
  <c r="N41" i="14"/>
  <c r="M77" i="14"/>
  <c r="M52" i="7"/>
  <c r="H52" i="12"/>
  <c r="D52" i="12"/>
  <c r="O52" i="12"/>
  <c r="H38" i="12"/>
  <c r="L31" i="12"/>
  <c r="R31" i="7" s="1"/>
  <c r="O38" i="12"/>
  <c r="D38" i="12"/>
  <c r="K52" i="14"/>
  <c r="N63" i="14"/>
  <c r="N62" i="14"/>
  <c r="N49" i="14"/>
  <c r="N53" i="14"/>
  <c r="M54" i="14"/>
  <c r="L54" i="14"/>
  <c r="M53" i="14"/>
  <c r="L53" i="14"/>
  <c r="F32" i="14"/>
  <c r="J37" i="14"/>
  <c r="M63" i="14"/>
  <c r="E32" i="14"/>
  <c r="N51" i="14"/>
  <c r="M75" i="14"/>
  <c r="M51" i="14"/>
  <c r="M46" i="14"/>
  <c r="D182" i="1"/>
  <c r="D185" i="1" s="1"/>
  <c r="M49" i="14"/>
  <c r="L63" i="14"/>
  <c r="L51" i="14"/>
  <c r="L49" i="14"/>
  <c r="I34" i="14"/>
  <c r="I37" i="14"/>
  <c r="L21" i="6"/>
  <c r="Q22" i="6" s="1"/>
  <c r="E38" i="14"/>
  <c r="L42" i="14"/>
  <c r="N76" i="14"/>
  <c r="N311" i="4"/>
  <c r="AA311" i="4" s="1"/>
  <c r="N46" i="14"/>
  <c r="L46" i="14"/>
  <c r="M62" i="14"/>
  <c r="L62" i="14"/>
  <c r="I31" i="10"/>
  <c r="N29" i="8"/>
  <c r="N34" i="8" s="1"/>
  <c r="N47" i="14"/>
  <c r="M69" i="14"/>
  <c r="N72" i="14"/>
  <c r="M74" i="14"/>
  <c r="L48" i="14"/>
  <c r="L47" i="14"/>
  <c r="M48" i="14"/>
  <c r="M66" i="14"/>
  <c r="M47" i="14"/>
  <c r="N48" i="14"/>
  <c r="N69" i="14"/>
  <c r="N74" i="14"/>
  <c r="H31" i="10"/>
  <c r="L75" i="14"/>
  <c r="O311" i="4"/>
  <c r="M311" i="4"/>
  <c r="Z311" i="4" s="1"/>
  <c r="L77" i="14"/>
  <c r="D38" i="14"/>
  <c r="N166" i="2"/>
  <c r="J38" i="14"/>
  <c r="F34" i="14"/>
  <c r="H38" i="14"/>
  <c r="H34" i="14"/>
  <c r="I38" i="14"/>
  <c r="E37" i="14"/>
  <c r="J34" i="14"/>
  <c r="F37" i="14"/>
  <c r="F38" i="14"/>
  <c r="F39" i="14"/>
  <c r="N239" i="4"/>
  <c r="AA239" i="4" s="1"/>
  <c r="O239" i="4"/>
  <c r="O81" i="7"/>
  <c r="D81" i="7"/>
  <c r="N81" i="7"/>
  <c r="M81" i="7"/>
  <c r="H81" i="7"/>
  <c r="H81" i="12"/>
  <c r="D81" i="12"/>
  <c r="L34" i="7"/>
  <c r="O32" i="7"/>
  <c r="O38" i="7" s="1"/>
  <c r="N38" i="7"/>
  <c r="D38" i="7"/>
  <c r="H38" i="7"/>
  <c r="L27" i="7"/>
  <c r="J23" i="6"/>
  <c r="O84" i="4"/>
  <c r="N84" i="4"/>
  <c r="M84" i="4"/>
  <c r="Z84" i="4" s="1"/>
  <c r="F53" i="8"/>
  <c r="L56" i="7"/>
  <c r="M26" i="3"/>
  <c r="M80" i="3" s="1"/>
  <c r="H159" i="2"/>
  <c r="D37" i="14"/>
  <c r="D206" i="1"/>
  <c r="G41" i="14"/>
  <c r="H206" i="1"/>
  <c r="H148" i="2"/>
  <c r="F185" i="1"/>
  <c r="N45" i="8"/>
  <c r="L45" i="14"/>
  <c r="M45" i="14"/>
  <c r="N45" i="14"/>
  <c r="N132" i="1"/>
  <c r="H149" i="2"/>
  <c r="O29" i="8"/>
  <c r="M29" i="8"/>
  <c r="M34" i="8" s="1"/>
  <c r="G53" i="8"/>
  <c r="D72" i="2"/>
  <c r="N98" i="12"/>
  <c r="H72" i="2"/>
  <c r="H29" i="8"/>
  <c r="H34" i="8" s="1"/>
  <c r="H53" i="8" s="1"/>
  <c r="D98" i="7"/>
  <c r="L49" i="8"/>
  <c r="O98" i="7"/>
  <c r="N98" i="7"/>
  <c r="M98" i="7"/>
  <c r="H98" i="7"/>
  <c r="D98" i="12"/>
  <c r="H98" i="12"/>
  <c r="M98" i="12"/>
  <c r="E53" i="8"/>
  <c r="I53" i="8"/>
  <c r="G35" i="14"/>
  <c r="O199" i="1"/>
  <c r="O206" i="1" s="1"/>
  <c r="L87" i="4"/>
  <c r="M45" i="4"/>
  <c r="Z45" i="4" s="1"/>
  <c r="N45" i="4"/>
  <c r="AA45" i="4" s="1"/>
  <c r="O45" i="4"/>
  <c r="N199" i="1"/>
  <c r="N206" i="1" s="1"/>
  <c r="H146" i="2"/>
  <c r="G32" i="14"/>
  <c r="E33" i="10"/>
  <c r="K40" i="14"/>
  <c r="F33" i="10"/>
  <c r="D33" i="10"/>
  <c r="K53" i="8"/>
  <c r="J53" i="8"/>
  <c r="I98" i="2"/>
  <c r="K158" i="2"/>
  <c r="H158" i="2" s="1"/>
  <c r="J98" i="2"/>
  <c r="O158" i="2"/>
  <c r="G33" i="10"/>
  <c r="E143" i="2"/>
  <c r="H165" i="2"/>
  <c r="N163" i="2"/>
  <c r="L162" i="2"/>
  <c r="H77" i="2"/>
  <c r="L84" i="2"/>
  <c r="H147" i="2"/>
  <c r="G42" i="14"/>
  <c r="O163" i="2"/>
  <c r="G105" i="2"/>
  <c r="F29" i="10" s="1"/>
  <c r="L49" i="2"/>
  <c r="L66" i="2"/>
  <c r="O113" i="2"/>
  <c r="L113" i="2" s="1"/>
  <c r="O57" i="2"/>
  <c r="F105" i="2"/>
  <c r="E29" i="10" s="1"/>
  <c r="E105" i="2"/>
  <c r="D29" i="10" s="1"/>
  <c r="J105" i="2"/>
  <c r="I29" i="10" s="1"/>
  <c r="H96" i="2"/>
  <c r="L274" i="4"/>
  <c r="L249" i="4"/>
  <c r="L259" i="4"/>
  <c r="L46" i="4"/>
  <c r="L55" i="4"/>
  <c r="L60" i="4"/>
  <c r="L65" i="4"/>
  <c r="L71" i="4"/>
  <c r="O70" i="4"/>
  <c r="L76" i="4"/>
  <c r="L81" i="4"/>
  <c r="L40" i="4"/>
  <c r="L48" i="4"/>
  <c r="L56" i="4"/>
  <c r="L61" i="4"/>
  <c r="L72" i="4"/>
  <c r="L77" i="4"/>
  <c r="L38" i="4"/>
  <c r="D35" i="1"/>
  <c r="D46" i="1"/>
  <c r="H57" i="1"/>
  <c r="D67" i="1"/>
  <c r="H46" i="1"/>
  <c r="D72" i="1"/>
  <c r="D83" i="1"/>
  <c r="D41" i="1"/>
  <c r="H35" i="1"/>
  <c r="H41" i="1"/>
  <c r="D62" i="1"/>
  <c r="D57" i="1"/>
  <c r="D78" i="1"/>
  <c r="D88" i="1"/>
  <c r="H62" i="1"/>
  <c r="H78" i="1"/>
  <c r="H83" i="1"/>
  <c r="H88" i="1"/>
  <c r="K27" i="14"/>
  <c r="L264" i="4"/>
  <c r="L250" i="4"/>
  <c r="L255" i="4"/>
  <c r="L260" i="4"/>
  <c r="L263" i="4"/>
  <c r="L266" i="4"/>
  <c r="L270" i="4"/>
  <c r="L235" i="4"/>
  <c r="L162" i="4"/>
  <c r="O58" i="4"/>
  <c r="N62" i="4"/>
  <c r="AA62" i="4" s="1"/>
  <c r="O74" i="4"/>
  <c r="N105" i="2"/>
  <c r="M105" i="2"/>
  <c r="L92" i="2"/>
  <c r="N77" i="2"/>
  <c r="D77" i="2"/>
  <c r="D42" i="2"/>
  <c r="N158" i="2"/>
  <c r="M158" i="2"/>
  <c r="O26" i="3"/>
  <c r="O80" i="3" s="1"/>
  <c r="D26" i="3"/>
  <c r="D80" i="3" s="1"/>
  <c r="H26" i="3"/>
  <c r="H80" i="3" s="1"/>
  <c r="L27" i="3"/>
  <c r="R91" i="3" s="1"/>
  <c r="L95" i="7"/>
  <c r="L44" i="7"/>
  <c r="L45" i="7"/>
  <c r="L47" i="7"/>
  <c r="R47" i="7" s="1"/>
  <c r="L50" i="7"/>
  <c r="L51" i="7"/>
  <c r="L86" i="7"/>
  <c r="L43" i="7"/>
  <c r="L96" i="12"/>
  <c r="N99" i="1"/>
  <c r="N96" i="1" s="1"/>
  <c r="O99" i="1"/>
  <c r="O96" i="1" s="1"/>
  <c r="L47" i="8"/>
  <c r="L33" i="8"/>
  <c r="L90" i="7"/>
  <c r="R90" i="7" s="1"/>
  <c r="L89" i="7"/>
  <c r="L87" i="7"/>
  <c r="L85" i="7"/>
  <c r="O92" i="7"/>
  <c r="L77" i="7"/>
  <c r="L76" i="7"/>
  <c r="L66" i="7"/>
  <c r="L67" i="7"/>
  <c r="L96" i="7"/>
  <c r="L72" i="7"/>
  <c r="L71" i="7"/>
  <c r="L70" i="7"/>
  <c r="L64" i="7"/>
  <c r="L63" i="7"/>
  <c r="L62" i="7"/>
  <c r="R62" i="7" s="1"/>
  <c r="L61" i="7"/>
  <c r="R61" i="7" s="1"/>
  <c r="L60" i="7"/>
  <c r="L18" i="6"/>
  <c r="L19" i="6" s="1"/>
  <c r="F23" i="6"/>
  <c r="L89" i="4"/>
  <c r="O62" i="4"/>
  <c r="L44" i="4"/>
  <c r="L53" i="4"/>
  <c r="L59" i="4"/>
  <c r="L64" i="4"/>
  <c r="L69" i="4"/>
  <c r="L75" i="4"/>
  <c r="L80" i="4"/>
  <c r="L269" i="4"/>
  <c r="L273" i="4"/>
  <c r="L278" i="4"/>
  <c r="L294" i="4"/>
  <c r="M41" i="4"/>
  <c r="Z41" i="4" s="1"/>
  <c r="L42" i="4"/>
  <c r="M50" i="4"/>
  <c r="Z50" i="4" s="1"/>
  <c r="L51" i="4"/>
  <c r="M66" i="4"/>
  <c r="Z66" i="4" s="1"/>
  <c r="L67" i="4"/>
  <c r="N50" i="4"/>
  <c r="AA50" i="4" s="1"/>
  <c r="M62" i="4"/>
  <c r="Z62" i="4" s="1"/>
  <c r="L39" i="4"/>
  <c r="L43" i="4"/>
  <c r="L49" i="4"/>
  <c r="L86" i="4"/>
  <c r="L52" i="4"/>
  <c r="L57" i="4"/>
  <c r="L63" i="4"/>
  <c r="L68" i="4"/>
  <c r="L73" i="4"/>
  <c r="L79" i="4"/>
  <c r="L172" i="4"/>
  <c r="L176" i="4"/>
  <c r="L179" i="4"/>
  <c r="L183" i="4"/>
  <c r="L187" i="4"/>
  <c r="L191" i="4"/>
  <c r="L195" i="4"/>
  <c r="L199" i="4"/>
  <c r="L203" i="4"/>
  <c r="L256" i="4"/>
  <c r="L277" i="4"/>
  <c r="L285" i="4"/>
  <c r="O41" i="4"/>
  <c r="O50" i="4"/>
  <c r="N54" i="4"/>
  <c r="AA54" i="4" s="1"/>
  <c r="M58" i="4"/>
  <c r="Z58" i="4" s="1"/>
  <c r="O66" i="4"/>
  <c r="M74" i="4"/>
  <c r="Z74" i="4" s="1"/>
  <c r="N41" i="4"/>
  <c r="AA41" i="4" s="1"/>
  <c r="O54" i="4"/>
  <c r="N58" i="4"/>
  <c r="AA58" i="4" s="1"/>
  <c r="N74" i="4"/>
  <c r="AA74" i="4" s="1"/>
  <c r="M247" i="4"/>
  <c r="Z247" i="4" s="1"/>
  <c r="M253" i="4"/>
  <c r="M267" i="4"/>
  <c r="C66" i="14"/>
  <c r="N253" i="4"/>
  <c r="AA253" i="4" s="1"/>
  <c r="L79" i="3"/>
  <c r="L74" i="3"/>
  <c r="M77" i="2"/>
  <c r="M72" i="2"/>
  <c r="D67" i="2"/>
  <c r="N52" i="2"/>
  <c r="O47" i="2"/>
  <c r="N42" i="2"/>
  <c r="L27" i="2"/>
  <c r="L36" i="2"/>
  <c r="M146" i="2"/>
  <c r="L146" i="2" s="1"/>
  <c r="D154" i="2"/>
  <c r="D145" i="2"/>
  <c r="D163" i="2"/>
  <c r="L154" i="2"/>
  <c r="L145" i="2"/>
  <c r="L96" i="2"/>
  <c r="Q171" i="2" s="1"/>
  <c r="M42" i="2"/>
  <c r="L35" i="2"/>
  <c r="L28" i="2"/>
  <c r="L37" i="2"/>
  <c r="L33" i="2"/>
  <c r="L151" i="2"/>
  <c r="L46" i="2"/>
  <c r="O52" i="2"/>
  <c r="L69" i="2"/>
  <c r="H154" i="2"/>
  <c r="H150" i="2"/>
  <c r="L152" i="2"/>
  <c r="O67" i="2"/>
  <c r="K131" i="2"/>
  <c r="J31" i="10" s="1"/>
  <c r="L76" i="2"/>
  <c r="O119" i="2"/>
  <c r="L119" i="2" s="1"/>
  <c r="L157" i="2"/>
  <c r="L150" i="2"/>
  <c r="D82" i="2"/>
  <c r="G131" i="2"/>
  <c r="D149" i="2"/>
  <c r="L31" i="2"/>
  <c r="L32" i="2"/>
  <c r="M147" i="2"/>
  <c r="L147" i="2" s="1"/>
  <c r="L29" i="2"/>
  <c r="O117" i="2"/>
  <c r="L117" i="2" s="1"/>
  <c r="L39" i="2"/>
  <c r="H145" i="2"/>
  <c r="L139" i="2"/>
  <c r="K105" i="2"/>
  <c r="J29" i="10" s="1"/>
  <c r="O42" i="2"/>
  <c r="D87" i="2"/>
  <c r="O109" i="2"/>
  <c r="L109" i="2" s="1"/>
  <c r="O123" i="2"/>
  <c r="L123" i="2" s="1"/>
  <c r="D147" i="2"/>
  <c r="D150" i="2"/>
  <c r="D165" i="2"/>
  <c r="H47" i="2"/>
  <c r="N87" i="2"/>
  <c r="H100" i="2"/>
  <c r="H105" i="2" s="1"/>
  <c r="H152" i="2"/>
  <c r="O133" i="2"/>
  <c r="O142" i="2" s="1"/>
  <c r="L138" i="2"/>
  <c r="M99" i="1"/>
  <c r="M96" i="1" s="1"/>
  <c r="L86" i="12"/>
  <c r="L30" i="12"/>
  <c r="R30" i="7" s="1"/>
  <c r="L78" i="12"/>
  <c r="L77" i="12"/>
  <c r="L85" i="12"/>
  <c r="C46" i="14"/>
  <c r="M261" i="4"/>
  <c r="M239" i="4"/>
  <c r="Z239" i="4" s="1"/>
  <c r="O286" i="4"/>
  <c r="N261" i="4"/>
  <c r="C49" i="14"/>
  <c r="N37" i="4"/>
  <c r="AA37" i="4" s="1"/>
  <c r="O253" i="4"/>
  <c r="N68" i="14" s="1"/>
  <c r="N267" i="4"/>
  <c r="L44" i="2"/>
  <c r="H155" i="2"/>
  <c r="N70" i="4"/>
  <c r="AA70" i="4" s="1"/>
  <c r="M70" i="4"/>
  <c r="Z70" i="4" s="1"/>
  <c r="N66" i="4"/>
  <c r="AA66" i="4" s="1"/>
  <c r="L94" i="7"/>
  <c r="H92" i="7"/>
  <c r="L91" i="7"/>
  <c r="R91" i="7" s="1"/>
  <c r="L83" i="7"/>
  <c r="L74" i="7"/>
  <c r="R74" i="7" s="1"/>
  <c r="M67" i="2"/>
  <c r="N62" i="2"/>
  <c r="N47" i="2"/>
  <c r="H24" i="2"/>
  <c r="O247" i="4"/>
  <c r="M78" i="4"/>
  <c r="Z78" i="4" s="1"/>
  <c r="O127" i="2"/>
  <c r="L127" i="2" s="1"/>
  <c r="D127" i="2"/>
  <c r="M164" i="2"/>
  <c r="C70" i="14"/>
  <c r="L51" i="2"/>
  <c r="M62" i="2"/>
  <c r="L46" i="7"/>
  <c r="D62" i="2"/>
  <c r="E23" i="6"/>
  <c r="L48" i="12"/>
  <c r="N67" i="2"/>
  <c r="H62" i="2"/>
  <c r="L75" i="3"/>
  <c r="N23" i="6"/>
  <c r="K23" i="6"/>
  <c r="L41" i="7"/>
  <c r="L75" i="7"/>
  <c r="R75" i="7" s="1"/>
  <c r="L73" i="7"/>
  <c r="M257" i="4"/>
  <c r="D146" i="2"/>
  <c r="D153" i="2"/>
  <c r="D159" i="2"/>
  <c r="L94" i="12"/>
  <c r="L208" i="1"/>
  <c r="N165" i="2"/>
  <c r="L81" i="2"/>
  <c r="L71" i="2"/>
  <c r="L89" i="2"/>
  <c r="M131" i="2"/>
  <c r="H153" i="2"/>
  <c r="H151" i="2"/>
  <c r="L49" i="7"/>
  <c r="N92" i="7"/>
  <c r="O78" i="4"/>
  <c r="L69" i="7"/>
  <c r="D109" i="2"/>
  <c r="L36" i="12"/>
  <c r="R36" i="7" s="1"/>
  <c r="L28" i="12"/>
  <c r="R28" i="7" s="1"/>
  <c r="L41" i="12"/>
  <c r="L42" i="12"/>
  <c r="L44" i="12"/>
  <c r="L45" i="12"/>
  <c r="L76" i="12"/>
  <c r="L71" i="12"/>
  <c r="H42" i="2"/>
  <c r="L74" i="2"/>
  <c r="L71" i="3"/>
  <c r="M124" i="1"/>
  <c r="M112" i="1"/>
  <c r="O128" i="1"/>
  <c r="O52" i="1"/>
  <c r="L135" i="1"/>
  <c r="L122" i="1"/>
  <c r="N52" i="1"/>
  <c r="M52" i="1"/>
  <c r="L100" i="1"/>
  <c r="N136" i="1"/>
  <c r="M132" i="1"/>
  <c r="H154" i="1"/>
  <c r="H180" i="1" s="1"/>
  <c r="D154" i="1"/>
  <c r="D180" i="1" s="1"/>
  <c r="O83" i="1"/>
  <c r="L65" i="1"/>
  <c r="N182" i="1"/>
  <c r="N185" i="1" s="1"/>
  <c r="D208" i="1"/>
  <c r="M154" i="1"/>
  <c r="M180" i="1" s="1"/>
  <c r="D108" i="1"/>
  <c r="L48" i="1"/>
  <c r="L43" i="1"/>
  <c r="M88" i="1"/>
  <c r="H136" i="1"/>
  <c r="N124" i="1"/>
  <c r="N120" i="1"/>
  <c r="H104" i="1"/>
  <c r="L202" i="1"/>
  <c r="G94" i="1"/>
  <c r="L47" i="1"/>
  <c r="L89" i="1"/>
  <c r="L147" i="1"/>
  <c r="L138" i="1"/>
  <c r="O136" i="1"/>
  <c r="O132" i="1"/>
  <c r="L131" i="1"/>
  <c r="L121" i="1"/>
  <c r="L204" i="1"/>
  <c r="L143" i="1"/>
  <c r="H152" i="1"/>
  <c r="N154" i="1"/>
  <c r="N180" i="1" s="1"/>
  <c r="J94" i="1"/>
  <c r="M128" i="1"/>
  <c r="M41" i="1"/>
  <c r="N35" i="1"/>
  <c r="L38" i="1"/>
  <c r="L36" i="1"/>
  <c r="L64" i="1"/>
  <c r="N62" i="1"/>
  <c r="L90" i="1"/>
  <c r="N88" i="1"/>
  <c r="N78" i="1"/>
  <c r="M67" i="1"/>
  <c r="N140" i="1"/>
  <c r="L113" i="1"/>
  <c r="N104" i="1"/>
  <c r="M120" i="1"/>
  <c r="L42" i="1"/>
  <c r="L39" i="1"/>
  <c r="L63" i="1"/>
  <c r="L58" i="1"/>
  <c r="L55" i="1"/>
  <c r="L86" i="1"/>
  <c r="L75" i="1"/>
  <c r="L139" i="1"/>
  <c r="L137" i="1"/>
  <c r="L134" i="1"/>
  <c r="L133" i="1"/>
  <c r="L130" i="1"/>
  <c r="L129" i="1"/>
  <c r="L127" i="1"/>
  <c r="L126" i="1"/>
  <c r="O124" i="1"/>
  <c r="L123" i="1"/>
  <c r="L117" i="1"/>
  <c r="O112" i="1"/>
  <c r="D140" i="1"/>
  <c r="E94" i="1"/>
  <c r="L49" i="1"/>
  <c r="N46" i="1"/>
  <c r="O57" i="1"/>
  <c r="N57" i="1"/>
  <c r="M57" i="1"/>
  <c r="L54" i="1"/>
  <c r="L93" i="1"/>
  <c r="L74" i="1"/>
  <c r="H140" i="1"/>
  <c r="L115" i="1"/>
  <c r="N152" i="1"/>
  <c r="L151" i="1"/>
  <c r="Q216" i="1" s="1"/>
  <c r="L34" i="1"/>
  <c r="K94" i="1"/>
  <c r="N108" i="1"/>
  <c r="L101" i="1"/>
  <c r="D116" i="1"/>
  <c r="D144" i="1"/>
  <c r="L37" i="1"/>
  <c r="L91" i="1"/>
  <c r="L84" i="1"/>
  <c r="L81" i="1"/>
  <c r="L141" i="1"/>
  <c r="L118" i="1"/>
  <c r="L110" i="1"/>
  <c r="L102" i="1"/>
  <c r="L97" i="1"/>
  <c r="L145" i="1"/>
  <c r="O23" i="6"/>
  <c r="M19" i="6"/>
  <c r="M23" i="6" s="1"/>
  <c r="F131" i="2"/>
  <c r="F157" i="2"/>
  <c r="F143" i="2" s="1"/>
  <c r="C56" i="14"/>
  <c r="M45" i="8"/>
  <c r="L45" i="8" s="1"/>
  <c r="L42" i="8"/>
  <c r="Q58" i="8" s="1"/>
  <c r="H120" i="1"/>
  <c r="L59" i="1"/>
  <c r="L26" i="2"/>
  <c r="D121" i="2"/>
  <c r="O121" i="2"/>
  <c r="L121" i="2" s="1"/>
  <c r="O115" i="2"/>
  <c r="L115" i="2" s="1"/>
  <c r="D115" i="2"/>
  <c r="H108" i="1"/>
  <c r="D92" i="12"/>
  <c r="D57" i="2"/>
  <c r="F98" i="2"/>
  <c r="G98" i="2"/>
  <c r="D148" i="2"/>
  <c r="D155" i="2"/>
  <c r="C63" i="14"/>
  <c r="O144" i="1"/>
  <c r="L64" i="2"/>
  <c r="O62" i="2"/>
  <c r="C57" i="14"/>
  <c r="D152" i="1"/>
  <c r="N67" i="1"/>
  <c r="N72" i="1"/>
  <c r="L69" i="1"/>
  <c r="L114" i="1"/>
  <c r="L92" i="1"/>
  <c r="M104" i="1"/>
  <c r="L155" i="1"/>
  <c r="L184" i="1"/>
  <c r="L183" i="1"/>
  <c r="L148" i="2"/>
  <c r="D120" i="1"/>
  <c r="D124" i="1"/>
  <c r="D128" i="1"/>
  <c r="D136" i="1"/>
  <c r="D100" i="2"/>
  <c r="D105" i="2" s="1"/>
  <c r="D52" i="2"/>
  <c r="D164" i="2"/>
  <c r="D158" i="2"/>
  <c r="I99" i="12"/>
  <c r="L51" i="12"/>
  <c r="L66" i="12"/>
  <c r="L64" i="12"/>
  <c r="L63" i="12"/>
  <c r="L89" i="12"/>
  <c r="L87" i="12"/>
  <c r="L60" i="1"/>
  <c r="L53" i="1"/>
  <c r="O78" i="1"/>
  <c r="L80" i="1"/>
  <c r="L70" i="1"/>
  <c r="N128" i="1"/>
  <c r="L103" i="1"/>
  <c r="L203" i="1"/>
  <c r="H52" i="2"/>
  <c r="N57" i="2"/>
  <c r="L79" i="2"/>
  <c r="N82" i="2"/>
  <c r="H164" i="2"/>
  <c r="L73" i="3"/>
  <c r="L72" i="3"/>
  <c r="H23" i="6"/>
  <c r="K99" i="7"/>
  <c r="L79" i="7"/>
  <c r="R79" i="7" s="1"/>
  <c r="L78" i="7"/>
  <c r="O261" i="4"/>
  <c r="N70" i="14" s="1"/>
  <c r="D151" i="2"/>
  <c r="D152" i="2"/>
  <c r="D162" i="2"/>
  <c r="L46" i="12"/>
  <c r="L73" i="12"/>
  <c r="L72" i="12"/>
  <c r="L70" i="12"/>
  <c r="L95" i="12"/>
  <c r="M46" i="1"/>
  <c r="O46" i="1"/>
  <c r="O35" i="1"/>
  <c r="N83" i="1"/>
  <c r="O72" i="1"/>
  <c r="N116" i="1"/>
  <c r="O152" i="1"/>
  <c r="M47" i="2"/>
  <c r="I105" i="2"/>
  <c r="H29" i="10" s="1"/>
  <c r="I23" i="6"/>
  <c r="N131" i="2"/>
  <c r="H163" i="2"/>
  <c r="H133" i="2"/>
  <c r="H142" i="2" s="1"/>
  <c r="L67" i="3"/>
  <c r="L67" i="12"/>
  <c r="L137" i="2"/>
  <c r="M37" i="4"/>
  <c r="Z37" i="4" s="1"/>
  <c r="N78" i="4"/>
  <c r="AA78" i="4" s="1"/>
  <c r="N144" i="1"/>
  <c r="I94" i="1"/>
  <c r="O165" i="2"/>
  <c r="E99" i="7"/>
  <c r="D23" i="6"/>
  <c r="C61" i="14"/>
  <c r="L69" i="3"/>
  <c r="M165" i="2"/>
  <c r="D133" i="2"/>
  <c r="D142" i="2" s="1"/>
  <c r="L41" i="2"/>
  <c r="D24" i="2"/>
  <c r="I143" i="2"/>
  <c r="E98" i="2"/>
  <c r="M163" i="2"/>
  <c r="L33" i="1"/>
  <c r="C27" i="14"/>
  <c r="C41" i="14"/>
  <c r="C48" i="14"/>
  <c r="C54" i="14"/>
  <c r="C51" i="14"/>
  <c r="C50" i="14"/>
  <c r="C76" i="14"/>
  <c r="C40" i="14"/>
  <c r="H92" i="12"/>
  <c r="J99" i="12"/>
  <c r="L44" i="1"/>
  <c r="O41" i="1"/>
  <c r="O164" i="2"/>
  <c r="L40" i="2"/>
  <c r="M275" i="4"/>
  <c r="O182" i="1"/>
  <c r="O185" i="1" s="1"/>
  <c r="G185" i="1"/>
  <c r="L28" i="1"/>
  <c r="L119" i="1"/>
  <c r="M116" i="1"/>
  <c r="N72" i="2"/>
  <c r="I148" i="1"/>
  <c r="H96" i="1"/>
  <c r="L27" i="12"/>
  <c r="L54" i="12"/>
  <c r="L56" i="12" s="1"/>
  <c r="L60" i="12"/>
  <c r="L68" i="1"/>
  <c r="O67" i="1"/>
  <c r="O62" i="1"/>
  <c r="L142" i="1"/>
  <c r="M140" i="1"/>
  <c r="M153" i="2"/>
  <c r="L153" i="2" s="1"/>
  <c r="L34" i="2"/>
  <c r="L54" i="2"/>
  <c r="O155" i="2"/>
  <c r="K157" i="2"/>
  <c r="H107" i="2"/>
  <c r="H131" i="2" s="1"/>
  <c r="L36" i="8"/>
  <c r="Q61" i="8" s="1"/>
  <c r="M37" i="8"/>
  <c r="G157" i="2"/>
  <c r="E99" i="12"/>
  <c r="N92" i="12"/>
  <c r="M136" i="1"/>
  <c r="H128" i="1"/>
  <c r="E148" i="1"/>
  <c r="D28" i="10" s="1"/>
  <c r="O154" i="1"/>
  <c r="O180" i="1" s="1"/>
  <c r="L73" i="1"/>
  <c r="M92" i="7"/>
  <c r="O125" i="2"/>
  <c r="L125" i="2" s="1"/>
  <c r="F148" i="1"/>
  <c r="E28" i="10" s="1"/>
  <c r="D96" i="1"/>
  <c r="G99" i="7"/>
  <c r="L49" i="12"/>
  <c r="L50" i="12"/>
  <c r="K99" i="12"/>
  <c r="N155" i="2"/>
  <c r="J99" i="7"/>
  <c r="L56" i="2"/>
  <c r="M52" i="2"/>
  <c r="G23" i="6"/>
  <c r="L111" i="1"/>
  <c r="M108" i="1"/>
  <c r="L105" i="1"/>
  <c r="O104" i="1"/>
  <c r="L98" i="1"/>
  <c r="N164" i="2"/>
  <c r="N133" i="2"/>
  <c r="N142" i="2" s="1"/>
  <c r="L54" i="7"/>
  <c r="M83" i="1"/>
  <c r="H57" i="2"/>
  <c r="E185" i="1"/>
  <c r="D31" i="10" s="1"/>
  <c r="M182" i="1"/>
  <c r="O111" i="2"/>
  <c r="L111" i="2" s="1"/>
  <c r="D111" i="2"/>
  <c r="L83" i="12"/>
  <c r="M92" i="12"/>
  <c r="M91" i="2"/>
  <c r="H87" i="2"/>
  <c r="M35" i="1"/>
  <c r="F99" i="7"/>
  <c r="N41" i="1"/>
  <c r="H124" i="1"/>
  <c r="C74" i="14"/>
  <c r="L50" i="1"/>
  <c r="O24" i="2"/>
  <c r="L32" i="8"/>
  <c r="D92" i="7"/>
  <c r="F99" i="12"/>
  <c r="D47" i="2"/>
  <c r="G148" i="1"/>
  <c r="F28" i="10" s="1"/>
  <c r="L43" i="12"/>
  <c r="O92" i="12"/>
  <c r="M62" i="1"/>
  <c r="H132" i="1"/>
  <c r="O120" i="1"/>
  <c r="J143" i="2"/>
  <c r="J148" i="1"/>
  <c r="M78" i="1"/>
  <c r="L79" i="1"/>
  <c r="L30" i="2"/>
  <c r="M149" i="2"/>
  <c r="D104" i="1"/>
  <c r="G99" i="12"/>
  <c r="D34" i="8"/>
  <c r="D53" i="8" s="1"/>
  <c r="L26" i="12"/>
  <c r="L125" i="1"/>
  <c r="N24" i="2"/>
  <c r="H67" i="2"/>
  <c r="K98" i="2"/>
  <c r="K148" i="1"/>
  <c r="O129" i="2"/>
  <c r="L129" i="2" s="1"/>
  <c r="D129" i="2"/>
  <c r="L146" i="1"/>
  <c r="M144" i="1"/>
  <c r="O108" i="1"/>
  <c r="L109" i="1"/>
  <c r="L59" i="2"/>
  <c r="M86" i="2"/>
  <c r="H82" i="2"/>
  <c r="F94" i="1"/>
  <c r="D167" i="2"/>
  <c r="D132" i="1"/>
  <c r="L29" i="12"/>
  <c r="R29" i="7" s="1"/>
  <c r="O88" i="1"/>
  <c r="M72" i="1"/>
  <c r="M155" i="2"/>
  <c r="O37" i="4"/>
  <c r="M133" i="2"/>
  <c r="M142" i="2" s="1"/>
  <c r="L142" i="2" s="1"/>
  <c r="C75" i="14"/>
  <c r="L85" i="1"/>
  <c r="O140" i="1"/>
  <c r="O116" i="1"/>
  <c r="N112" i="1"/>
  <c r="M152" i="1"/>
  <c r="M24" i="2"/>
  <c r="O77" i="2"/>
  <c r="L68" i="3"/>
  <c r="L48" i="7"/>
  <c r="H116" i="1"/>
  <c r="M54" i="4"/>
  <c r="Z54" i="4" s="1"/>
  <c r="C43" i="14"/>
  <c r="L69" i="12"/>
  <c r="H144" i="1"/>
  <c r="L140" i="2"/>
  <c r="L106" i="1"/>
  <c r="L187" i="1"/>
  <c r="L197" i="1" s="1"/>
  <c r="O72" i="2"/>
  <c r="O82" i="2"/>
  <c r="L70" i="3"/>
  <c r="L42" i="7"/>
  <c r="I99" i="7"/>
  <c r="H112" i="1"/>
  <c r="C52" i="14"/>
  <c r="C60" i="14"/>
  <c r="C44" i="14"/>
  <c r="L312" i="4" l="1"/>
  <c r="M29" i="10"/>
  <c r="L22" i="6"/>
  <c r="L29" i="10"/>
  <c r="L70" i="14"/>
  <c r="Z261" i="4"/>
  <c r="L326" i="4"/>
  <c r="Z326" i="4"/>
  <c r="L68" i="14"/>
  <c r="Z253" i="4"/>
  <c r="L74" i="14"/>
  <c r="Z275" i="4"/>
  <c r="M72" i="14"/>
  <c r="AA267" i="4"/>
  <c r="M70" i="14"/>
  <c r="AA261" i="4"/>
  <c r="N95" i="4"/>
  <c r="AA95" i="4" s="1"/>
  <c r="AA84" i="4"/>
  <c r="M73" i="14"/>
  <c r="AA271" i="4"/>
  <c r="L69" i="14"/>
  <c r="Z257" i="4"/>
  <c r="L72" i="14"/>
  <c r="Z267" i="4"/>
  <c r="L306" i="4"/>
  <c r="M30" i="10"/>
  <c r="N31" i="14"/>
  <c r="N35" i="14"/>
  <c r="M33" i="14"/>
  <c r="M30" i="14"/>
  <c r="N36" i="14"/>
  <c r="L30" i="10"/>
  <c r="L31" i="14"/>
  <c r="L29" i="14"/>
  <c r="L35" i="14"/>
  <c r="M31" i="14"/>
  <c r="N28" i="14"/>
  <c r="M36" i="14"/>
  <c r="M28" i="14"/>
  <c r="N30" i="14"/>
  <c r="L33" i="14"/>
  <c r="M32" i="14"/>
  <c r="M35" i="14"/>
  <c r="L36" i="14"/>
  <c r="N29" i="14"/>
  <c r="N33" i="14"/>
  <c r="M29" i="14"/>
  <c r="N32" i="14"/>
  <c r="L30" i="14"/>
  <c r="M68" i="14"/>
  <c r="N279" i="4"/>
  <c r="M325" i="4"/>
  <c r="N325" i="4"/>
  <c r="AA325" i="4" s="1"/>
  <c r="O325" i="4"/>
  <c r="S310" i="4" s="1"/>
  <c r="O279" i="4"/>
  <c r="L73" i="14"/>
  <c r="K73" i="14" s="1"/>
  <c r="M279" i="4"/>
  <c r="N66" i="14"/>
  <c r="L66" i="14"/>
  <c r="L309" i="4"/>
  <c r="R27" i="7"/>
  <c r="R41" i="7"/>
  <c r="L52" i="12"/>
  <c r="R42" i="7"/>
  <c r="R92" i="3"/>
  <c r="R95" i="3" s="1"/>
  <c r="L38" i="12"/>
  <c r="H99" i="7"/>
  <c r="S329" i="4"/>
  <c r="L32" i="7"/>
  <c r="R32" i="7" s="1"/>
  <c r="R34" i="7"/>
  <c r="K53" i="14"/>
  <c r="H27" i="10"/>
  <c r="I27" i="10"/>
  <c r="L62" i="2"/>
  <c r="J27" i="10"/>
  <c r="O166" i="2"/>
  <c r="N75" i="14"/>
  <c r="K75" i="14" s="1"/>
  <c r="O316" i="4"/>
  <c r="N34" i="14"/>
  <c r="M34" i="14"/>
  <c r="L34" i="14"/>
  <c r="M37" i="14"/>
  <c r="L311" i="4"/>
  <c r="M38" i="14"/>
  <c r="N37" i="14"/>
  <c r="M31" i="10"/>
  <c r="M166" i="2"/>
  <c r="L72" i="2"/>
  <c r="N38" i="14"/>
  <c r="L81" i="7"/>
  <c r="L81" i="12"/>
  <c r="F31" i="10"/>
  <c r="C31" i="10" s="1"/>
  <c r="N53" i="8"/>
  <c r="L92" i="7"/>
  <c r="R48" i="7"/>
  <c r="E31" i="10"/>
  <c r="Q110" i="7"/>
  <c r="G31" i="10"/>
  <c r="K41" i="14"/>
  <c r="Q170" i="2"/>
  <c r="P39" i="10" s="1"/>
  <c r="L163" i="2"/>
  <c r="S332" i="4"/>
  <c r="Q62" i="8"/>
  <c r="L158" i="2"/>
  <c r="K69" i="14"/>
  <c r="O34" i="8"/>
  <c r="O53" i="8" s="1"/>
  <c r="G37" i="14"/>
  <c r="M300" i="4"/>
  <c r="Z300" i="4" s="1"/>
  <c r="L327" i="4"/>
  <c r="L84" i="4"/>
  <c r="K63" i="14"/>
  <c r="L152" i="1"/>
  <c r="N300" i="4"/>
  <c r="L42" i="2"/>
  <c r="L98" i="7"/>
  <c r="L47" i="2"/>
  <c r="L52" i="7"/>
  <c r="I207" i="1"/>
  <c r="S334" i="4"/>
  <c r="R96" i="7"/>
  <c r="L98" i="12"/>
  <c r="S333" i="4"/>
  <c r="K207" i="1"/>
  <c r="E207" i="1"/>
  <c r="E27" i="10"/>
  <c r="F207" i="1"/>
  <c r="F27" i="10"/>
  <c r="G207" i="1"/>
  <c r="J207" i="1"/>
  <c r="L201" i="1"/>
  <c r="Q219" i="1" s="1"/>
  <c r="L29" i="8"/>
  <c r="Q60" i="8"/>
  <c r="R78" i="7"/>
  <c r="Q26" i="7"/>
  <c r="R77" i="7"/>
  <c r="R85" i="7"/>
  <c r="R86" i="7"/>
  <c r="R45" i="7"/>
  <c r="R49" i="7"/>
  <c r="R73" i="7"/>
  <c r="R63" i="7"/>
  <c r="R70" i="7"/>
  <c r="R67" i="7"/>
  <c r="R87" i="7"/>
  <c r="R51" i="7"/>
  <c r="R44" i="7"/>
  <c r="R69" i="7"/>
  <c r="R83" i="7"/>
  <c r="R64" i="7"/>
  <c r="R71" i="7"/>
  <c r="R66" i="7"/>
  <c r="R43" i="7"/>
  <c r="R50" i="7"/>
  <c r="R46" i="7"/>
  <c r="R72" i="7"/>
  <c r="R76" i="7"/>
  <c r="R89" i="7"/>
  <c r="R95" i="7"/>
  <c r="K74" i="14"/>
  <c r="D27" i="10"/>
  <c r="K72" i="14"/>
  <c r="L45" i="4"/>
  <c r="M199" i="1"/>
  <c r="L28" i="14" s="1"/>
  <c r="G33" i="14"/>
  <c r="G38" i="14"/>
  <c r="K44" i="14"/>
  <c r="L70" i="4"/>
  <c r="K43" i="14"/>
  <c r="K61" i="14"/>
  <c r="K48" i="14"/>
  <c r="K62" i="14"/>
  <c r="K59" i="14"/>
  <c r="K55" i="14"/>
  <c r="K57" i="14"/>
  <c r="K60" i="14"/>
  <c r="K54" i="14"/>
  <c r="Q210" i="1"/>
  <c r="K70" i="14"/>
  <c r="K68" i="14"/>
  <c r="K50" i="14"/>
  <c r="K45" i="14"/>
  <c r="K46" i="14"/>
  <c r="K47" i="14"/>
  <c r="K49" i="14"/>
  <c r="K51" i="14"/>
  <c r="R60" i="7"/>
  <c r="Q109" i="7"/>
  <c r="K76" i="14"/>
  <c r="R94" i="7"/>
  <c r="Q108" i="7"/>
  <c r="Q107" i="7"/>
  <c r="R54" i="7"/>
  <c r="Q106" i="7"/>
  <c r="Q103" i="7"/>
  <c r="Q101" i="7"/>
  <c r="Q169" i="2"/>
  <c r="Q178" i="2"/>
  <c r="Q213" i="1"/>
  <c r="G29" i="10"/>
  <c r="R26" i="7"/>
  <c r="M53" i="8"/>
  <c r="C55" i="14"/>
  <c r="L239" i="4"/>
  <c r="L164" i="2"/>
  <c r="R56" i="7"/>
  <c r="L23" i="6"/>
  <c r="Q20" i="6"/>
  <c r="Q26" i="6" s="1"/>
  <c r="L26" i="3"/>
  <c r="L80" i="3" s="1"/>
  <c r="L74" i="4"/>
  <c r="L58" i="4"/>
  <c r="L78" i="4"/>
  <c r="G31" i="14"/>
  <c r="G34" i="14"/>
  <c r="G30" i="14"/>
  <c r="G36" i="14"/>
  <c r="L286" i="4"/>
  <c r="L257" i="4"/>
  <c r="L271" i="4"/>
  <c r="L267" i="4"/>
  <c r="L275" i="4"/>
  <c r="L261" i="4"/>
  <c r="L62" i="4"/>
  <c r="L54" i="4"/>
  <c r="L50" i="4"/>
  <c r="L37" i="4"/>
  <c r="M95" i="4"/>
  <c r="Z95" i="4" s="1"/>
  <c r="L253" i="4"/>
  <c r="L281" i="4"/>
  <c r="L247" i="4"/>
  <c r="L66" i="4"/>
  <c r="L41" i="4"/>
  <c r="L67" i="2"/>
  <c r="C42" i="14"/>
  <c r="L77" i="2"/>
  <c r="L133" i="2"/>
  <c r="C45" i="14"/>
  <c r="L99" i="1"/>
  <c r="Q214" i="1" s="1"/>
  <c r="C62" i="14"/>
  <c r="N82" i="4"/>
  <c r="AA82" i="4" s="1"/>
  <c r="C68" i="14"/>
  <c r="L155" i="2"/>
  <c r="C34" i="14"/>
  <c r="C69" i="14"/>
  <c r="O99" i="7"/>
  <c r="M99" i="12"/>
  <c r="L57" i="2"/>
  <c r="D94" i="1"/>
  <c r="L154" i="1"/>
  <c r="L180" i="1" s="1"/>
  <c r="L124" i="1"/>
  <c r="L132" i="1"/>
  <c r="L120" i="1"/>
  <c r="L128" i="1"/>
  <c r="L136" i="1"/>
  <c r="L52" i="1"/>
  <c r="C39" i="14"/>
  <c r="L112" i="1"/>
  <c r="L144" i="1"/>
  <c r="C37" i="14"/>
  <c r="L57" i="1"/>
  <c r="C33" i="14"/>
  <c r="L46" i="1"/>
  <c r="C29" i="14"/>
  <c r="L88" i="1"/>
  <c r="L35" i="1"/>
  <c r="H94" i="1"/>
  <c r="L29" i="1"/>
  <c r="L116" i="1"/>
  <c r="L62" i="1"/>
  <c r="N94" i="1"/>
  <c r="L72" i="1"/>
  <c r="L41" i="1"/>
  <c r="M148" i="1"/>
  <c r="L140" i="1"/>
  <c r="C72" i="14"/>
  <c r="Q212" i="1"/>
  <c r="C47" i="14"/>
  <c r="C35" i="14"/>
  <c r="C58" i="14"/>
  <c r="M94" i="1"/>
  <c r="L78" i="1"/>
  <c r="L92" i="12"/>
  <c r="O99" i="12"/>
  <c r="O94" i="1"/>
  <c r="L165" i="2"/>
  <c r="C38" i="14"/>
  <c r="O148" i="1"/>
  <c r="L108" i="1"/>
  <c r="N98" i="2"/>
  <c r="D131" i="2"/>
  <c r="N99" i="7"/>
  <c r="L67" i="1"/>
  <c r="M99" i="7"/>
  <c r="D98" i="2"/>
  <c r="L24" i="2"/>
  <c r="C31" i="14"/>
  <c r="C73" i="14"/>
  <c r="D99" i="12"/>
  <c r="H99" i="12"/>
  <c r="M82" i="4"/>
  <c r="Z82" i="4" s="1"/>
  <c r="L37" i="8"/>
  <c r="H157" i="2"/>
  <c r="H143" i="2" s="1"/>
  <c r="K143" i="2"/>
  <c r="O82" i="4"/>
  <c r="L149" i="2"/>
  <c r="L91" i="2"/>
  <c r="L87" i="2" s="1"/>
  <c r="M87" i="2"/>
  <c r="L38" i="14" s="1"/>
  <c r="D157" i="2"/>
  <c r="D143" i="2" s="1"/>
  <c r="G143" i="2"/>
  <c r="D99" i="7"/>
  <c r="N99" i="12"/>
  <c r="C36" i="14"/>
  <c r="C30" i="14"/>
  <c r="M57" i="2"/>
  <c r="L32" i="14" s="1"/>
  <c r="O98" i="2"/>
  <c r="N148" i="1"/>
  <c r="Q215" i="1"/>
  <c r="O95" i="4"/>
  <c r="C32" i="14"/>
  <c r="L182" i="1"/>
  <c r="M185" i="1"/>
  <c r="L31" i="10" s="1"/>
  <c r="L52" i="2"/>
  <c r="L86" i="2"/>
  <c r="L82" i="2" s="1"/>
  <c r="M82" i="2"/>
  <c r="L37" i="14" s="1"/>
  <c r="O131" i="2"/>
  <c r="N31" i="10" s="1"/>
  <c r="L104" i="1"/>
  <c r="D148" i="1"/>
  <c r="L83" i="1"/>
  <c r="H98" i="2"/>
  <c r="N143" i="2"/>
  <c r="Q217" i="1"/>
  <c r="C59" i="14"/>
  <c r="H148" i="1"/>
  <c r="AA279" i="4" l="1"/>
  <c r="Q310" i="4"/>
  <c r="Z325" i="4"/>
  <c r="M33" i="10"/>
  <c r="AA300" i="4"/>
  <c r="Z279" i="4"/>
  <c r="R301" i="4"/>
  <c r="N301" i="4"/>
  <c r="AA301" i="4" s="1"/>
  <c r="R310" i="4"/>
  <c r="Q301" i="4"/>
  <c r="L279" i="4"/>
  <c r="K66" i="14"/>
  <c r="L325" i="4"/>
  <c r="M301" i="4"/>
  <c r="Z301" i="4" s="1"/>
  <c r="L38" i="7"/>
  <c r="R38" i="7" s="1"/>
  <c r="P38" i="10"/>
  <c r="P40" i="10"/>
  <c r="P43" i="10"/>
  <c r="P42" i="10"/>
  <c r="L316" i="4"/>
  <c r="N27" i="10"/>
  <c r="M27" i="10"/>
  <c r="K29" i="14"/>
  <c r="R81" i="7"/>
  <c r="R92" i="7"/>
  <c r="Q65" i="8"/>
  <c r="L34" i="8"/>
  <c r="L53" i="8" s="1"/>
  <c r="M206" i="1"/>
  <c r="L166" i="2"/>
  <c r="S336" i="4"/>
  <c r="P45" i="10" s="1"/>
  <c r="L131" i="2"/>
  <c r="K33" i="14"/>
  <c r="R52" i="7"/>
  <c r="H207" i="1"/>
  <c r="K31" i="10"/>
  <c r="L185" i="1"/>
  <c r="O207" i="1"/>
  <c r="L95" i="4"/>
  <c r="L99" i="7"/>
  <c r="D207" i="1"/>
  <c r="L148" i="1"/>
  <c r="N207" i="1"/>
  <c r="G27" i="10"/>
  <c r="L94" i="1"/>
  <c r="K32" i="14"/>
  <c r="R98" i="7"/>
  <c r="K37" i="14"/>
  <c r="L199" i="1"/>
  <c r="K38" i="14"/>
  <c r="K35" i="14"/>
  <c r="Q111" i="7"/>
  <c r="Q172" i="2"/>
  <c r="P41" i="10" s="1"/>
  <c r="C29" i="10"/>
  <c r="K36" i="14"/>
  <c r="Q28" i="6"/>
  <c r="Q30" i="6"/>
  <c r="K31" i="14"/>
  <c r="K34" i="14"/>
  <c r="K30" i="14"/>
  <c r="L82" i="4"/>
  <c r="L96" i="1"/>
  <c r="M98" i="2"/>
  <c r="L27" i="10" s="1"/>
  <c r="L99" i="12"/>
  <c r="C28" i="10"/>
  <c r="C27" i="10"/>
  <c r="M143" i="2"/>
  <c r="Q220" i="1"/>
  <c r="L206" i="1" l="1"/>
  <c r="L33" i="10"/>
  <c r="Q66" i="8"/>
  <c r="M207" i="1"/>
  <c r="L207" i="1" s="1"/>
  <c r="K27" i="10"/>
  <c r="L98" i="2"/>
  <c r="R99" i="7"/>
  <c r="Q112" i="7"/>
  <c r="L104" i="2"/>
  <c r="O102" i="2"/>
  <c r="O159" i="2" s="1"/>
  <c r="Q222" i="1" l="1"/>
  <c r="O143" i="2"/>
  <c r="L159" i="2"/>
  <c r="L143" i="2" s="1"/>
  <c r="L102" i="2"/>
  <c r="O100" i="2"/>
  <c r="N42" i="14" s="1"/>
  <c r="Q175" i="2" l="1"/>
  <c r="P44" i="10" s="1"/>
  <c r="O105" i="2"/>
  <c r="N29" i="10" s="1"/>
  <c r="L100" i="2"/>
  <c r="Q179" i="2" l="1"/>
  <c r="Q181" i="2" s="1"/>
  <c r="K29" i="10"/>
  <c r="L105" i="2"/>
  <c r="K42" i="14"/>
  <c r="C64" i="14" l="1"/>
  <c r="G64" i="14" l="1"/>
  <c r="K64" i="14"/>
  <c r="N77" i="14"/>
  <c r="O300" i="4" l="1"/>
  <c r="C33" i="10"/>
  <c r="C77" i="14"/>
  <c r="S338" i="4"/>
  <c r="P47" i="10" s="1"/>
  <c r="L300" i="4" l="1"/>
  <c r="N33" i="10"/>
  <c r="K33" i="10" s="1"/>
  <c r="K77" i="14"/>
  <c r="L315" i="4"/>
  <c r="P310" i="4" l="1"/>
  <c r="N45" i="15"/>
  <c r="O45" i="15"/>
  <c r="M45" i="15"/>
  <c r="O46" i="15"/>
  <c r="K44" i="15"/>
  <c r="N46" i="15"/>
  <c r="J44" i="15"/>
  <c r="I44" i="15"/>
  <c r="I47" i="15" s="1"/>
  <c r="M46" i="15"/>
  <c r="I175" i="15" l="1"/>
  <c r="H28" i="10"/>
  <c r="J39" i="14"/>
  <c r="K47" i="15"/>
  <c r="I39" i="14"/>
  <c r="J47" i="15"/>
  <c r="H39" i="14"/>
  <c r="O44" i="15"/>
  <c r="O47" i="15" s="1"/>
  <c r="N44" i="15"/>
  <c r="N47" i="15" s="1"/>
  <c r="M44" i="15"/>
  <c r="M47" i="15" s="1"/>
  <c r="H44" i="15"/>
  <c r="M175" i="15" l="1"/>
  <c r="L28" i="10"/>
  <c r="J175" i="15"/>
  <c r="I28" i="10"/>
  <c r="N175" i="15"/>
  <c r="M28" i="10"/>
  <c r="O175" i="15"/>
  <c r="N28" i="10"/>
  <c r="K175" i="15"/>
  <c r="J28" i="10"/>
  <c r="L44" i="15"/>
  <c r="L47" i="15" s="1"/>
  <c r="H47" i="15"/>
  <c r="L39" i="14"/>
  <c r="M39" i="14"/>
  <c r="N39" i="14"/>
  <c r="G39" i="14"/>
  <c r="K39" i="14" l="1"/>
  <c r="H175" i="15"/>
  <c r="K28" i="10"/>
  <c r="G28" i="10"/>
  <c r="L175" i="15" l="1"/>
  <c r="O168" i="15"/>
  <c r="M79" i="14"/>
  <c r="N168" i="15"/>
  <c r="J168" i="15"/>
  <c r="I79" i="14"/>
  <c r="K168" i="15"/>
  <c r="L79" i="14"/>
  <c r="E79" i="14"/>
  <c r="F79" i="14"/>
  <c r="D79" i="14"/>
  <c r="F168" i="15"/>
  <c r="G168" i="15"/>
  <c r="M168" i="15"/>
  <c r="I168" i="15"/>
  <c r="E168" i="15"/>
  <c r="F179" i="15" l="1"/>
  <c r="E32" i="10"/>
  <c r="E34" i="10" s="1"/>
  <c r="J173" i="15"/>
  <c r="J179" i="15"/>
  <c r="I32" i="10"/>
  <c r="I34" i="10" s="1"/>
  <c r="E179" i="15"/>
  <c r="D179" i="15" s="1"/>
  <c r="D173" i="15" s="1"/>
  <c r="D32" i="10"/>
  <c r="N179" i="15"/>
  <c r="N173" i="15" s="1"/>
  <c r="M32" i="10"/>
  <c r="M34" i="10" s="1"/>
  <c r="K173" i="15"/>
  <c r="K179" i="15"/>
  <c r="J32" i="10"/>
  <c r="M179" i="15"/>
  <c r="L32" i="10"/>
  <c r="K32" i="10" s="1"/>
  <c r="O179" i="15"/>
  <c r="N32" i="10"/>
  <c r="I179" i="15"/>
  <c r="H32" i="10"/>
  <c r="G32" i="10" s="1"/>
  <c r="G179" i="15"/>
  <c r="G173" i="15" s="1"/>
  <c r="F32" i="10"/>
  <c r="F34" i="10" s="1"/>
  <c r="M173" i="15"/>
  <c r="L168" i="15"/>
  <c r="D168" i="15"/>
  <c r="H168" i="15"/>
  <c r="G28" i="14"/>
  <c r="L34" i="10"/>
  <c r="C28" i="14"/>
  <c r="C79" i="14" s="1"/>
  <c r="K28" i="14"/>
  <c r="F173" i="15"/>
  <c r="O173" i="15"/>
  <c r="H79" i="14"/>
  <c r="C32" i="10" l="1"/>
  <c r="H34" i="10"/>
  <c r="E173" i="15"/>
  <c r="H179" i="15"/>
  <c r="H173" i="15" s="1"/>
  <c r="I173" i="15"/>
  <c r="L179" i="15"/>
  <c r="L173" i="15" s="1"/>
  <c r="Q191" i="15" s="1"/>
  <c r="C30" i="10"/>
  <c r="C34" i="10" s="1"/>
  <c r="D34" i="10"/>
  <c r="J30" i="10"/>
  <c r="G30" i="10" s="1"/>
  <c r="G34" i="10" s="1"/>
  <c r="K227" i="4"/>
  <c r="H227" i="4" s="1"/>
  <c r="K221" i="4" l="1"/>
  <c r="O227" i="4"/>
  <c r="J34" i="10"/>
  <c r="J58" i="14"/>
  <c r="G58" i="14" s="1"/>
  <c r="L227" i="4" l="1"/>
  <c r="N58" i="14"/>
  <c r="K58" i="14" s="1"/>
  <c r="K308" i="4"/>
  <c r="K301" i="4" s="1"/>
  <c r="O221" i="4"/>
  <c r="H221" i="4"/>
  <c r="J56" i="14"/>
  <c r="O233" i="4" l="1"/>
  <c r="O308" i="4"/>
  <c r="O301" i="4" s="1"/>
  <c r="L221" i="4"/>
  <c r="N56" i="14"/>
  <c r="G56" i="14"/>
  <c r="G79" i="14" s="1"/>
  <c r="J79" i="14"/>
  <c r="H233" i="4"/>
  <c r="X233" i="4" s="1"/>
  <c r="H308" i="4"/>
  <c r="H301" i="4" s="1"/>
  <c r="K56" i="14" l="1"/>
  <c r="K79" i="14" s="1"/>
  <c r="N79" i="14"/>
  <c r="L233" i="4"/>
  <c r="P301" i="4" s="1"/>
  <c r="S337" i="4"/>
  <c r="L308" i="4"/>
  <c r="L301" i="4" s="1"/>
  <c r="S301" i="4"/>
  <c r="N30" i="10"/>
  <c r="P46" i="10" l="1"/>
  <c r="P48" i="10" s="1"/>
  <c r="S340" i="4"/>
  <c r="S341" i="4" s="1"/>
  <c r="N34" i="10"/>
  <c r="K34" i="10" s="1"/>
  <c r="K30" i="10"/>
  <c r="P50" i="10" l="1"/>
</calcChain>
</file>

<file path=xl/sharedStrings.xml><?xml version="1.0" encoding="utf-8"?>
<sst xmlns="http://schemas.openxmlformats.org/spreadsheetml/2006/main" count="2884" uniqueCount="560">
  <si>
    <t>Iš viso</t>
  </si>
  <si>
    <t>išlaidoms</t>
  </si>
  <si>
    <t>turtui įsigyti</t>
  </si>
  <si>
    <t>iš viso</t>
  </si>
  <si>
    <t>iš jų darbo užmokesčiui</t>
  </si>
  <si>
    <t>Eil.                 Nr.</t>
  </si>
  <si>
    <t>01 programa. Savivaldybės valdymas</t>
  </si>
  <si>
    <t>Degaičių seniūnija</t>
  </si>
  <si>
    <t>savarankiškos funkcijos</t>
  </si>
  <si>
    <t>01</t>
  </si>
  <si>
    <t>Gadūnavo seniūnija</t>
  </si>
  <si>
    <t>Luokės seniūnija</t>
  </si>
  <si>
    <t>Nevarėnų seniūnija</t>
  </si>
  <si>
    <t>Ryškėnų seniūnija</t>
  </si>
  <si>
    <t>Tryškių seniūnija</t>
  </si>
  <si>
    <t>Upynos seniūnija</t>
  </si>
  <si>
    <t>Varnių seniūnija</t>
  </si>
  <si>
    <t>Viešvėnų seniūnija</t>
  </si>
  <si>
    <t>Žarėnų seniūnija</t>
  </si>
  <si>
    <t>Telšių miesto seniūnija</t>
  </si>
  <si>
    <t>Savivaldybės administracija</t>
  </si>
  <si>
    <t>03</t>
  </si>
  <si>
    <t>06</t>
  </si>
  <si>
    <t>02</t>
  </si>
  <si>
    <t>10</t>
  </si>
  <si>
    <t>04</t>
  </si>
  <si>
    <t>Savivaldybės administracijos Finansų skyrius</t>
  </si>
  <si>
    <t>Kultūros centras</t>
  </si>
  <si>
    <t>Karolinos Praniauskaitės viešoji biblioteka</t>
  </si>
  <si>
    <t>Žemaitės dramos teatras</t>
  </si>
  <si>
    <t>08</t>
  </si>
  <si>
    <t>05</t>
  </si>
  <si>
    <t>07</t>
  </si>
  <si>
    <t>Žemaitės gimnazija</t>
  </si>
  <si>
    <t>Lopšelis-darželis „Nykštukas“</t>
  </si>
  <si>
    <t>Lopšelis-darželis „Saulutė“</t>
  </si>
  <si>
    <t>Lopšelis-darželis „Berželis“</t>
  </si>
  <si>
    <t>Lopšelis-darželis „Mastis“</t>
  </si>
  <si>
    <t>Lopšelis-darželis „Eglutė“</t>
  </si>
  <si>
    <t>Viešvėnų pagrindinė mokykla</t>
  </si>
  <si>
    <t>Telšių švietimo centras</t>
  </si>
  <si>
    <t>09</t>
  </si>
  <si>
    <t>Senelių globos namai</t>
  </si>
  <si>
    <t>Socialinių paslaugų centras</t>
  </si>
  <si>
    <t>Valsty- bės funkci- jų kla- sifikacija</t>
  </si>
  <si>
    <t>Varnių Motiejaus Valančiaus gimnazija</t>
  </si>
  <si>
    <t>Savivaldybės kontrolės ir audito tarnyba</t>
  </si>
  <si>
    <t>Nevarėnų kultūros centras</t>
  </si>
  <si>
    <t>Ryškėnų kultūros centras</t>
  </si>
  <si>
    <t>02 programa. Saugios aplinkos užtikrinimas</t>
  </si>
  <si>
    <t xml:space="preserve"> Nevarėnų seniūnija</t>
  </si>
  <si>
    <t xml:space="preserve"> Ryškėnų seniūnija</t>
  </si>
  <si>
    <t>03 programa. Sveikatos priežiūra</t>
  </si>
  <si>
    <t>Sporto ir rekreacijos centras</t>
  </si>
  <si>
    <t>06 programa. Kultūros ir sporto politikos įgyvendinimas</t>
  </si>
  <si>
    <t>Viešvėnų kultūros centras</t>
  </si>
  <si>
    <t>07 programa. Socialinės paramos įgyvendinimas</t>
  </si>
  <si>
    <t>Vaikų globos namai</t>
  </si>
  <si>
    <t>Visuomenės sveikatos biuras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</si>
  <si>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</si>
  <si>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</si>
  <si>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</si>
  <si>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</si>
  <si>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</si>
  <si>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</si>
  <si>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</si>
  <si>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</si>
  <si>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</si>
  <si>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</si>
  <si>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</si>
  <si>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</si>
  <si>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</si>
  <si>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</si>
  <si>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</si>
  <si>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</si>
  <si>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</si>
  <si>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</si>
  <si>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</si>
  <si>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</si>
  <si>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</si>
  <si>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</si>
  <si>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</si>
  <si>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</si>
  <si>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</si>
  <si>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</si>
  <si>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</si>
  <si>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</si>
  <si>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</si>
  <si>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</si>
  <si>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</si>
  <si>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</si>
  <si>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</si>
  <si>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</si>
  <si>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</si>
  <si>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</si>
  <si>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</si>
  <si>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</si>
  <si>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</si>
  <si>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43.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</si>
  <si>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</si>
  <si>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</si>
  <si>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</si>
  <si>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</si>
  <si>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</si>
  <si>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</si>
  <si>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</si>
  <si>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</si>
  <si>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</si>
  <si>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</si>
  <si>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</si>
  <si>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</si>
  <si>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</si>
  <si>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</si>
  <si>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</si>
  <si>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</si>
  <si>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</si>
  <si>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</si>
  <si>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</si>
  <si>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</si>
  <si>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</si>
  <si>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</si>
  <si>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</si>
  <si>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</si>
  <si>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</si>
  <si>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</si>
  <si>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</si>
  <si>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</si>
  <si>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</si>
  <si>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79.</t>
  </si>
  <si>
    <t>91.</t>
  </si>
  <si>
    <t>92.</t>
  </si>
  <si>
    <t>93.</t>
  </si>
  <si>
    <t>94.</t>
  </si>
  <si>
    <t>95.</t>
  </si>
  <si>
    <t>96.</t>
  </si>
  <si>
    <t>97.</t>
  </si>
  <si>
    <t>Lopšelis-darželis „Žemaitukas“</t>
  </si>
  <si>
    <t>Žarėnų kultūros centras</t>
  </si>
  <si>
    <t>41.</t>
  </si>
  <si>
    <t>42.</t>
  </si>
  <si>
    <t>44.</t>
  </si>
  <si>
    <t>45.</t>
  </si>
  <si>
    <t>„Džiugo“ gimnazija</t>
  </si>
  <si>
    <t>57.</t>
  </si>
  <si>
    <t>70.</t>
  </si>
  <si>
    <t>78.</t>
  </si>
  <si>
    <t>Nevarėnų pagrindinė mokykla</t>
  </si>
  <si>
    <t>51.</t>
  </si>
  <si>
    <t>„Vilties“ mokykla</t>
  </si>
  <si>
    <t>Naujamiesčio mokykla</t>
  </si>
  <si>
    <t xml:space="preserve">iš jų – vietinė rinkliava už komunalinių atliekų surinkimą ir tvarkymą </t>
  </si>
  <si>
    <t>Priešgaisrinė tarnyba</t>
  </si>
  <si>
    <t>04 programa. Išsilavinusios bendruomenės ugdymas (-sis)</t>
  </si>
  <si>
    <t>IŠ VISO:</t>
  </si>
  <si>
    <t xml:space="preserve"> </t>
  </si>
  <si>
    <t>Iš viso 01 programai:</t>
  </si>
  <si>
    <t>Iš viso 02 programai:</t>
  </si>
  <si>
    <t>Iš viso 03 programai:</t>
  </si>
  <si>
    <t>Iš viso 04 programai:</t>
  </si>
  <si>
    <t>Iš viso 05 programai:</t>
  </si>
  <si>
    <t>Iš viso 06 programai:</t>
  </si>
  <si>
    <t>Iš viso 07 programai:</t>
  </si>
  <si>
    <t>05 programa. Ekonomikos ir verslo skatinimas</t>
  </si>
  <si>
    <t>2.</t>
  </si>
  <si>
    <t>80.</t>
  </si>
  <si>
    <t>81.</t>
  </si>
  <si>
    <t>82.</t>
  </si>
  <si>
    <t>83.</t>
  </si>
  <si>
    <t>84.</t>
  </si>
  <si>
    <t>85.</t>
  </si>
  <si>
    <t>86.</t>
  </si>
  <si>
    <t>87.</t>
  </si>
  <si>
    <t>89.</t>
  </si>
  <si>
    <t>90.</t>
  </si>
  <si>
    <t>iš jų:</t>
  </si>
  <si>
    <t>įmokos už išlaikymą švietimo, socialinės apsaugos ir kitose įstaigose</t>
  </si>
  <si>
    <t>dalyvauti rengiant ir vykdant mobilizaciją</t>
  </si>
  <si>
    <t>socialinėms išmokoms ir kompensacijoms skaičiuoti ir mokėti</t>
  </si>
  <si>
    <t>civilinės būklės aktams registruoti</t>
  </si>
  <si>
    <t>valstybės garantuojamai pirminei teisinei pagalbai teikti</t>
  </si>
  <si>
    <t>savivaldybėms priskirtiems archyviniams dokumentams tvarkyti</t>
  </si>
  <si>
    <t xml:space="preserve">iš jų: </t>
  </si>
  <si>
    <t>gyventojų registrui tvarkyti ir duomenims valstybės registrams teikti</t>
  </si>
  <si>
    <t>civilinei saugai vykdyti</t>
  </si>
  <si>
    <t>valstybinės kalbos vartojimo ir taisyklingumo kontrolei vykdyti</t>
  </si>
  <si>
    <t>jaunimo teisių apsaugai vykdyti</t>
  </si>
  <si>
    <t>socialinių išmokų ir kompensacijų skaičiavimui ir mokėjimui administruoti</t>
  </si>
  <si>
    <t>socialinei paramos mokiniams administruoti</t>
  </si>
  <si>
    <t>žemės ūkio funkcijoms vykdyti</t>
  </si>
  <si>
    <t>socialinėms paslaugos administruoti</t>
  </si>
  <si>
    <t>būsto nuomos ar išperkamosios būsto nuomos mokesčių dalies kompensacijoms administruoti</t>
  </si>
  <si>
    <t>priešgaisrinės saugos funkcijai vykdyti</t>
  </si>
  <si>
    <t>valstybei nuosavybės teise priklausančių melioracijos ir hidrotechnikos statinių valdymo ir naudojimo patikėjimo teise funkcijai atlikti</t>
  </si>
  <si>
    <t>būsto nuomos ar išperkamosios būsto nuomos mokesčių daliai kompensuoti</t>
  </si>
  <si>
    <t>socialinei paramos mokiniams teikti</t>
  </si>
  <si>
    <t>socialinei globai asmenims su sunkia negalia teikti</t>
  </si>
  <si>
    <t>socialinei priežiūrai socialinės rizikos šeimoms teikti</t>
  </si>
  <si>
    <t>duomenims suteiktos valstybės pagalbos registrui teikti</t>
  </si>
  <si>
    <t>socialinėms paslaugoms teikti</t>
  </si>
  <si>
    <t>Programos pavadinimas</t>
  </si>
  <si>
    <t>Eil. Nr.</t>
  </si>
  <si>
    <t>Pajamų pavadinimas</t>
  </si>
  <si>
    <t xml:space="preserve">MOKESČIAI </t>
  </si>
  <si>
    <t>1.1.</t>
  </si>
  <si>
    <t>Pajamų ir pelno mokesčiai</t>
  </si>
  <si>
    <t>1.1.1.</t>
  </si>
  <si>
    <t>1.2.</t>
  </si>
  <si>
    <t>Turto mokesčiai</t>
  </si>
  <si>
    <t>1.2.1.</t>
  </si>
  <si>
    <t>1.2.2.</t>
  </si>
  <si>
    <t>1.2.3.</t>
  </si>
  <si>
    <t>1.3.</t>
  </si>
  <si>
    <t>Prekių ir paslaugų mokesčiai</t>
  </si>
  <si>
    <t>1.3.1.</t>
  </si>
  <si>
    <t>KITOS PAJAMOS</t>
  </si>
  <si>
    <t>2.1.</t>
  </si>
  <si>
    <t>Turto pajamos</t>
  </si>
  <si>
    <t>2.1.1.</t>
  </si>
  <si>
    <t>2.1.2.</t>
  </si>
  <si>
    <t>2.1.3.</t>
  </si>
  <si>
    <t>2.2.</t>
  </si>
  <si>
    <t>Pajamos už prekes ir paslaugas</t>
  </si>
  <si>
    <t>2.2.1.</t>
  </si>
  <si>
    <t>2.2.2.</t>
  </si>
  <si>
    <t>2.2.3.</t>
  </si>
  <si>
    <t>2.3.</t>
  </si>
  <si>
    <t>Pajamos iš baudų ir konfiskacijos</t>
  </si>
  <si>
    <t>2.4.</t>
  </si>
  <si>
    <t>Kitos neišvardytos pajamos</t>
  </si>
  <si>
    <t xml:space="preserve">MATERIALIOJO IR NEMATERIALIOJO TURTO REALIZAVIMO PAJAMOS </t>
  </si>
  <si>
    <t>3.1.</t>
  </si>
  <si>
    <t>Ilgalaikio materialiojo turto realizavimo pajamos</t>
  </si>
  <si>
    <t>3.1.1.</t>
  </si>
  <si>
    <t>3.1.2.</t>
  </si>
  <si>
    <t xml:space="preserve">DOTACIJOS </t>
  </si>
  <si>
    <t>4.1.</t>
  </si>
  <si>
    <t>4.1.1.</t>
  </si>
  <si>
    <t>4.1.2.</t>
  </si>
  <si>
    <t>4.1.3.</t>
  </si>
  <si>
    <t xml:space="preserve">VISI MOKESČIAI,  PAJAMOS  IR DOTACIJOS </t>
  </si>
  <si>
    <t>Žemės mokestis</t>
  </si>
  <si>
    <t>Paveldimo turto mokestis</t>
  </si>
  <si>
    <t>Nekilnojamojo turto mokestis</t>
  </si>
  <si>
    <t>Mokestis už aplinkos teršimą</t>
  </si>
  <si>
    <t>Nuomos mokestis už valstybinę žemę ir valstybinio vidaus vandenų fondo vandens telkinius</t>
  </si>
  <si>
    <t>Mokestis už medžiojamųjų gyvūnų išteklius</t>
  </si>
  <si>
    <t>Kiti mokesčiai už valstybinius gamtos išteklius</t>
  </si>
  <si>
    <t>01 f-ja -</t>
  </si>
  <si>
    <t>02 f-ja -</t>
  </si>
  <si>
    <t>03 f-ja -</t>
  </si>
  <si>
    <t>04 f-ja -</t>
  </si>
  <si>
    <t>06 f-ja -</t>
  </si>
  <si>
    <t>07 f-ja -</t>
  </si>
  <si>
    <t>05 f-ja -</t>
  </si>
  <si>
    <t>08 f-ja -</t>
  </si>
  <si>
    <t>09 f-ja -</t>
  </si>
  <si>
    <t>10 f-ja -</t>
  </si>
  <si>
    <t>Padidinta/ sumažinta</t>
  </si>
  <si>
    <t xml:space="preserve">vietinės reikšmės keliams ir gatvėms tiesti, rekonstruoti, taisyti (remontuoti), prižiūrėti ir saugaus eismo sąlygoms užtikrinti </t>
  </si>
  <si>
    <t xml:space="preserve">valstybės investicijų programoje numatytiems projektams finansuoti </t>
  </si>
  <si>
    <t>Patvirtinta</t>
  </si>
  <si>
    <t>Telšių „Ateities“ pagrindinės mokyklos pastatui Telšiuose, Lygumų g. 47, kapitaliniam remontui</t>
  </si>
  <si>
    <t>VšĮ Regioninės Telšių ligoninės Psichiatrijos, Terapinio, Vaikų skyriaus ir akušeriniam korpusui su maisto bloku Telšiuose, Kalno g. 40, rekonstruoti</t>
  </si>
  <si>
    <t>VšĮ Regioninės Telšių ligoninės branduoliniam magnetiniam rezonanso aparatui įsigyti</t>
  </si>
  <si>
    <t>IŠ VISO</t>
  </si>
  <si>
    <t>Programos pavadinimas, asignavimų valdytojai</t>
  </si>
  <si>
    <t xml:space="preserve">Programos pavadinimas ir asignavimų valdytojai  </t>
  </si>
  <si>
    <t>Programos pavadinimas, asignavimų valdytojai,  finansavimo šaltiniai</t>
  </si>
  <si>
    <t xml:space="preserve"> PATVIRTINTA</t>
  </si>
  <si>
    <t xml:space="preserve">1 priedas </t>
  </si>
  <si>
    <t>Įmokos už išlaikymą švietimo, socialinės apsaugos ir kitose įstaigose</t>
  </si>
  <si>
    <t>Telšių rajono Ubiškės pagrindinės mokyklos sporto salei rekonstruoti</t>
  </si>
  <si>
    <t xml:space="preserve">2 priedas </t>
  </si>
  <si>
    <t xml:space="preserve">3 priedas </t>
  </si>
  <si>
    <t>Asignavimų valdytojai</t>
  </si>
  <si>
    <t xml:space="preserve">4 priedas </t>
  </si>
  <si>
    <t>Iš viso patvirtinta</t>
  </si>
  <si>
    <t>Iš viso padidinta/ sumažinta</t>
  </si>
  <si>
    <t>Iš viso padidinta /sumažinta</t>
  </si>
  <si>
    <t xml:space="preserve">5 priedas </t>
  </si>
  <si>
    <t xml:space="preserve">6 priedas </t>
  </si>
  <si>
    <t>Tryškių Lazdynų Pelėdos gimnazija</t>
  </si>
  <si>
    <t xml:space="preserve">7 priedas </t>
  </si>
  <si>
    <t xml:space="preserve">8 priedas </t>
  </si>
  <si>
    <t xml:space="preserve">9 priedas </t>
  </si>
  <si>
    <t xml:space="preserve">10 priedas </t>
  </si>
  <si>
    <t xml:space="preserve">11 priedas </t>
  </si>
  <si>
    <t xml:space="preserve">Programos pavadinimas, asignavimų valdytojai    </t>
  </si>
  <si>
    <t xml:space="preserve">12 priedas </t>
  </si>
  <si>
    <t>pagal teisės aktus savivaldybėms perduotoms įstaigoms išlaikyti</t>
  </si>
  <si>
    <t xml:space="preserve">Vietinės reikšmės keliams ir gatvėms tiesti, rekonstruoti, taisyti (remontuoti), prižiūrėti ir saugaus eismo sąlygoms užtikrinti </t>
  </si>
  <si>
    <t>4.1.3.1.1.</t>
  </si>
  <si>
    <t>4.1.3.1.2.</t>
  </si>
  <si>
    <t>4.1.3.1.3.</t>
  </si>
  <si>
    <t>4.1.3.1.4.</t>
  </si>
  <si>
    <t>Pagal teisės aktus savivaldybėms perduotoms įstaigoms išlaikyti</t>
  </si>
  <si>
    <t>„Kranto“ progimnazija</t>
  </si>
  <si>
    <t>Buožėnų mokykla-darželis</t>
  </si>
  <si>
    <t>Tryškių kultūros centras</t>
  </si>
  <si>
    <t>iš jų: žedinių atkuriamosios vertės kompensacija</t>
  </si>
  <si>
    <t>iš jų: aplinkos apsaugos specialiosios programos lėšų</t>
  </si>
  <si>
    <t>3.1.3.</t>
  </si>
  <si>
    <t>Pastatų ir statinių realizavimo pajamos</t>
  </si>
  <si>
    <t>Kito ilgalaikio materialiojo turto realizavimo pajamos</t>
  </si>
  <si>
    <t>3.2.</t>
  </si>
  <si>
    <t>Atsargų realizavimo pajamos</t>
  </si>
  <si>
    <t>Tūkst. Eur</t>
  </si>
  <si>
    <t>Luokės Vytauto Kleivos gimnazija</t>
  </si>
  <si>
    <t>„Ateities“ progimnazija</t>
  </si>
  <si>
    <t>„Atžalyno“ progimnazija</t>
  </si>
  <si>
    <t>„Germanto“ progimnazija</t>
  </si>
  <si>
    <t xml:space="preserve">                 </t>
  </si>
  <si>
    <t>4.3.1.</t>
  </si>
  <si>
    <t>4.3.2.</t>
  </si>
  <si>
    <t>Europos Sąjungos ir kitos tarptautinės finansinės paramos lėšos</t>
  </si>
  <si>
    <t>4 f-ja -</t>
  </si>
  <si>
    <t>Gyventojų pajamų mokestis</t>
  </si>
  <si>
    <t>gyvenamosios vietos deklaravimo duomenų ir gyvenamosios vietos neturinčių asmenų apskaitos duomenims tvarkyti</t>
  </si>
  <si>
    <t>neveiksnių asmenų būklės peržiūrėjimui užtikrinti</t>
  </si>
  <si>
    <t>Pasitikrinimui su pajamomis</t>
  </si>
  <si>
    <t>BIUDŽETINIŲ ĮSTAIGŲ PAJAMŲ</t>
  </si>
  <si>
    <t>EUROPOS SĄJUNGOS IR KITOS TARPTAUTINĖS FINANSINĖS PARAMOS LĖŠŲ</t>
  </si>
  <si>
    <t>aplinkos apsaugos rėmimo specialiosios programos</t>
  </si>
  <si>
    <t>Europos Sąjungos ir kitos tarptautinės finansinės paramos lėšų</t>
  </si>
  <si>
    <t>biudžetinių įstaigų pajamų</t>
  </si>
  <si>
    <t>Europos Sąjungos finansinės paramos lėšos</t>
  </si>
  <si>
    <t>Valsty- bės funkcijų kla-sifikacija</t>
  </si>
  <si>
    <t>Telšių rajono savivaldybės Žemaitės dramos teatro, kultūros centro ir Karolinos Praniauskaitės viešosios bibliotekos pastato Telšiuose, Respublikos g. 18/Katedros a. 1, avarinės būklės likvidavimas ir rekonstravimas</t>
  </si>
  <si>
    <t>darbuotojų darbo apmokėjimo įstatymui laipsniškai įgyvendinti</t>
  </si>
  <si>
    <t>Centras „Viltis“</t>
  </si>
  <si>
    <t>valstybės biudžeto dotacija savivaldybei, nuosavam lėšų indėliui bendrai iš ES struktūrinių fondų lėšų finansuojamiems projektams finansuoti</t>
  </si>
  <si>
    <t>psichologo paslaugų mokyklose prieinamumui užtikrinti</t>
  </si>
  <si>
    <t>Palūkanos už paskolas</t>
  </si>
  <si>
    <t>padangų atliekų transportavimo iki atliekų naudotojo paslaugoms įsigyti</t>
  </si>
  <si>
    <t>sprendimo Nr. T1- redakcija)</t>
  </si>
  <si>
    <t>2.1.4.</t>
  </si>
  <si>
    <t>(Telšių rajono savivaldybės tarybos 2018 m.  d.</t>
  </si>
  <si>
    <t>sprendimo Nr. T1-redakcija)</t>
  </si>
  <si>
    <t>pajamos už ilgalaikio ir trumpalaikio materialiojo turto nuomą</t>
  </si>
  <si>
    <t>pajamos už prekes ir paslaugas</t>
  </si>
  <si>
    <t>Pajamos už ilgalaikio ir trumpalaikio materialiojo turto nuomą</t>
  </si>
  <si>
    <t>patvirtintoms užimtumo didinimo programoms įgyvendinti</t>
  </si>
  <si>
    <t>patvirtintoms užimtumo didinimo programoms administruoti</t>
  </si>
  <si>
    <t>savivaldybės mokyklos (klasės) specialiųjų ugdymosi poreikių turintiems mokiniams išlaikyti</t>
  </si>
  <si>
    <t xml:space="preserve">Centras „Viltis“ </t>
  </si>
  <si>
    <t>4.2.</t>
  </si>
  <si>
    <t>2.2.4.</t>
  </si>
  <si>
    <t>2.2.4.1.</t>
  </si>
  <si>
    <t>2.2.4.2.</t>
  </si>
  <si>
    <t>4.3.</t>
  </si>
  <si>
    <t>Žemės realizavimo pajamos</t>
  </si>
  <si>
    <t>erdvinių duomenų rinkiniui tvarkyti</t>
  </si>
  <si>
    <t>Ubiškės mokykla-daugiafunkcis centras</t>
  </si>
  <si>
    <t>APLINKOS APSAUGOS RĖMIMO SPECIALIOSIOS PROGRAMOS</t>
  </si>
  <si>
    <t>88.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</si>
  <si>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</si>
  <si>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</si>
  <si>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</si>
  <si>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</si>
  <si>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</si>
  <si>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</si>
  <si>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</si>
  <si>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</si>
  <si>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</si>
  <si>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</si>
  <si>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</si>
  <si>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</si>
  <si>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</si>
  <si>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</si>
  <si>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</si>
  <si>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</si>
  <si>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</si>
  <si>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</si>
  <si>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</si>
  <si>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</si>
  <si>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</si>
  <si>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</si>
  <si>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</si>
  <si>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</si>
  <si>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</si>
  <si>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</si>
  <si>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</si>
  <si>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</si>
  <si>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 xml:space="preserve"> SAVARANKIŠKOSIOMS FUNKCIJOMS VYKDYTI</t>
  </si>
  <si>
    <t>126.</t>
  </si>
  <si>
    <t>Dotacija savivaldybėms iš Europos Sąjungos, kitos tarptautinės finansinės paramos ir bendrojo finansavimo lėšų einamiesiems tikslams</t>
  </si>
  <si>
    <t>Praėjusių metų nepanaudotų biudžeto lėšų likutis</t>
  </si>
  <si>
    <t>Kita tikslinė dotacija, iš jų:</t>
  </si>
  <si>
    <t xml:space="preserve">Ilgalaikiam materialiajam ir nematerialiajam turtui įsigyti, iš jų: </t>
  </si>
  <si>
    <t>Kitos dotacijos ir lėšos iš kitų valdymo lygių, iš jų:</t>
  </si>
  <si>
    <t>projektui „Tryškių miestelio viešųjų erdvių atnaujinimas“ įgyvendinti</t>
  </si>
  <si>
    <t>projektui „Telšių ješiboto pastato išsaugojimas, pritaikant jį edukacinėms ir kitoms veikloms“  įgyvendinti</t>
  </si>
  <si>
    <t>neformaliojo vaikų švietimo paslaugų plėtrai įgyvendinti</t>
  </si>
  <si>
    <t>projektui „Pėsčiųjų ir dviračių takų įrengimas Telšių mieste palei Masčio ežerą nuo Muziejaus g. iki Parko g.“ įgyvendinti</t>
  </si>
  <si>
    <t>projektui „Pirminės asmens sveikatos priežiūros paslaugų prieinamumo ir kokybės gerinimas Telšių rajone“ įgyvendinti</t>
  </si>
  <si>
    <t>projektui ,,Varnių Motiejaus Valančiaus gimnazijos pastato modernizavimas“ įgyvendinti</t>
  </si>
  <si>
    <t>projektui „Telšių rajono darželių infrastruktūros modernizavimas, didinant ikimokyklinio ir priešmokyklinio ugdymo prieinamumą“ įgyvendinti</t>
  </si>
  <si>
    <t>projektui „Telšių ješiboto pastato išsaugojimas, pritaikant jį edukacinėms ir kitoms veikloms“ įgyvendinti</t>
  </si>
  <si>
    <t>projektui ,,Socialinio būsto fondo plėtra įsigyjant butus“ įgyvendinti</t>
  </si>
  <si>
    <t>projektui „Integralios pagalbos plėtra Telšių rajone“ įgyvendinti</t>
  </si>
  <si>
    <t>4.3.1.1.</t>
  </si>
  <si>
    <t>4.3.1.2.</t>
  </si>
  <si>
    <t>4.3.1.3.</t>
  </si>
  <si>
    <t>Europos Sąjungos ir kitos tarptautinės finansinės paramos lėšos, iš jų:</t>
  </si>
  <si>
    <t>Valstybės biudžeto lėšos, kuriomis bendrai finansuojami projektai  iš Europos Sąjungos ir kitos tarptautinės finansinės paramos lėšų, iš jų:</t>
  </si>
  <si>
    <t>Savivaldybės mokyklos (klasės) specialiųjų ugdymosi poreikių turintiems mokiniams išlaikyti</t>
  </si>
  <si>
    <t>Specialioji  tikslinė dotacija valstybinėms (valstybės perduotoms savivaldybėms) funkcijoms atlikti, iš jų: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</si>
  <si>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</si>
  <si>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</si>
  <si>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</si>
  <si>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</si>
  <si>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</si>
  <si>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</si>
  <si>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</si>
  <si>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</si>
  <si>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</si>
  <si>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</si>
  <si>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</si>
  <si>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</t>
  </si>
  <si>
    <t>4.1.16.</t>
  </si>
  <si>
    <t>4.1.17.</t>
  </si>
  <si>
    <t>4.1.18.</t>
  </si>
  <si>
    <t>4.1.19.</t>
  </si>
  <si>
    <t>4.1.20.</t>
  </si>
  <si>
    <t>4.1.21.</t>
  </si>
  <si>
    <t>4.1.22.</t>
  </si>
  <si>
    <t>4.3.3.</t>
  </si>
  <si>
    <t>4.4.</t>
  </si>
  <si>
    <t>4.5.</t>
  </si>
  <si>
    <t>4.5.1.</t>
  </si>
  <si>
    <t>4.5.2.</t>
  </si>
  <si>
    <t>Valstybės biudžeto dotacija savivaldybei, nuosavam lėšų indėliui bendrai iš ES struktūrinių fondų lėšų finansuojamiems projektams finansuoti, iš jų:</t>
  </si>
  <si>
    <t>ilgalaikiam materialiajam ir nematerialiajam turtui įsigyti</t>
  </si>
  <si>
    <t>PRAĖJUSIŲ METŲ NEPANAUDOTŲ BIUDŽETO LĖŠŲ PASKIRSTYMAS</t>
  </si>
  <si>
    <t>Rinkliavos, iš jų:</t>
  </si>
  <si>
    <t>valstybės rinkliava</t>
  </si>
  <si>
    <t>vietinė rinkliava</t>
  </si>
  <si>
    <t>žemės ūkio funkcijoms atlikti</t>
  </si>
  <si>
    <t>baseino Telšiuose, Lygumų g. 47, kapitaliniam remontui</t>
  </si>
  <si>
    <t>sporto salės Telšiuose, Kęstučio g. 20A, remontui</t>
  </si>
  <si>
    <t>išlaidoms, susijusioms su mokytojų, dirbančių pagal neformaliojo vaikų švietimo programas, darbo apmokėjimu</t>
  </si>
  <si>
    <t>valstybės biudžeto lėšos, kuriomis bendrai finansuojami projektai  iš Europos Sąjungos ir kitos tarptautinės finansinės paramos lėšų</t>
  </si>
  <si>
    <t>savarankiškosioms funkcijoms vykdyti</t>
  </si>
  <si>
    <t>tarpinstitucinio bendradarbiavimo pareigybei išlaikyti</t>
  </si>
  <si>
    <t>4.3.1.4.</t>
  </si>
  <si>
    <t>4.4.1.</t>
  </si>
  <si>
    <t>4.4.2.</t>
  </si>
  <si>
    <t>pastato Telšiuose, Respublikos g. 28, modernizavimas pritaikant Telšių menų mokyklos reikmėms</t>
  </si>
  <si>
    <t>sprendimo Nr. T1-131 redakcija)</t>
  </si>
  <si>
    <t>(Telšių rajono savivaldybės tarybos 2020 m. gegužės 28 d.</t>
  </si>
  <si>
    <t>išlaidoms, skirtoms vaikų vasaros stovykloms ir kitoms neformaliojo vaikų švietimo veikloms finansuoti</t>
  </si>
  <si>
    <t>išlaidoms, skirtoms vienkartinėms premijoms už ypač svarbių užduočių vykdymą valstybės lygio ekstremalios situacijos ir karantino laikotarpiu, išmokėti</t>
  </si>
  <si>
    <t>Savivaldybės kultūros objektui įgyvendinti Iš valstybės vardu pasiskolintų lėšų</t>
  </si>
  <si>
    <t>Rentgeno diagnostikos paslaugų kokybės gerinimo programai įgyvendinti</t>
  </si>
  <si>
    <t>Savivaldybės kultūros objektui įgyvendinti iš valstybės vardu pasiskolintų lėšų</t>
  </si>
  <si>
    <t>išlaidoms, skirtoms ilgalaikių neigiamų COVID-19 pandemijos pasekmių visuomenės sveikatos psichikos sveikatai mažinimo veiksmų plane numatytoms veikloms finansuoti</t>
  </si>
  <si>
    <t>išlaidoms, susijusioms su mokytojų, dirbančių pagal  ikimokyklinio, priešmokyklinio, bendrojo ugdymo mokymo programas, skaičiaus optimizavimu, apmokėti</t>
  </si>
  <si>
    <t>savivaldybių patirtoms materialinių išteklių teikimo, siekiant šalinti COVID-19 ligos (koronaviruso infekcijos) padarinius ir valdyti jos plitimą esant valstybės lygio ekstremaliajai situacijai, išlaidoms kompensuoti</t>
  </si>
  <si>
    <t>3.1.4.</t>
  </si>
  <si>
    <t>Mašinų ir įrenginių realizavimo pajamos</t>
  </si>
  <si>
    <t>Telšių  meno mokykla</t>
  </si>
  <si>
    <t>(Telšių rajono savivaldybės tarybos 2020 m. spalio 29 d.</t>
  </si>
  <si>
    <t>sprendimo Nr. T1-   redakcija)</t>
  </si>
  <si>
    <t>skaitmeninio ugdymo plėtrai, įgyvendinant Ateities ekonomikos DNR planą, finansuoti</t>
  </si>
  <si>
    <t>Specialioji tikslinė dotacija ugdymo reikmėms finansuoti, iš jų:</t>
  </si>
  <si>
    <t>iš jų – skaitmeninio ugdymo plėtrai, įgyvendinant Ateities ekonomikos DNR planą</t>
  </si>
  <si>
    <t>ugdymo reikmėms finansuoti</t>
  </si>
  <si>
    <t xml:space="preserve">Telšių rajono savivaldybės tarybos 2021 m. vasario 25 d. </t>
  </si>
  <si>
    <t xml:space="preserve"> (Telšių rajono savivaldybės tarybos 2021 m.  d.</t>
  </si>
  <si>
    <t xml:space="preserve"> (Telšių rajono savivaldybės tarybos 2021 m.   d.</t>
  </si>
  <si>
    <t>(Telšių rajono savivaldybės tarybos 2021 m.  d.</t>
  </si>
  <si>
    <t>(Telšių rajono savivaldybės tarybos 2021 m. d.</t>
  </si>
  <si>
    <t>Telšių rajono savivaldybės tarybos 2021 m. d.</t>
  </si>
  <si>
    <t xml:space="preserve">    (Telšių rajono savivaldybės tarybos 2021 m. d.</t>
  </si>
  <si>
    <t xml:space="preserve">   sprendimo Nr. T1- redakcija)</t>
  </si>
  <si>
    <t>2021 METŲ ASIGNAVIMAI  PAGAL PROGRAMAS</t>
  </si>
  <si>
    <t xml:space="preserve">  TELŠIŲ RAJONO SAVIVALDYBĖS 2021 METŲ BIUDŽETO PAJAMOS</t>
  </si>
  <si>
    <t>2021 METŲ BIUDŽETINIŲ ĮSTAIGŲ PAJAMŲ ĮMOKOS Į SAVIVALDYBĖS BIUDŽETĄ PAGAL ASIGNAVIMŲ VALDYTOJUS</t>
  </si>
  <si>
    <t xml:space="preserve">2021 METŲ ASIGNAVIMAI  </t>
  </si>
  <si>
    <t xml:space="preserve"> 2021 METŲ ASIGNAVIMAI SAVARANKIŠKOSIOMS FUNKCIJOMS VYKDYTI PAGAL ASIGNAVIMŲ VALDYTOJUS</t>
  </si>
  <si>
    <t>2021 METŲ SPECIALIOJI TIKSLINĖ DOTACIJA VALSTYBINĖMS (VALSTYBĖS PERDUOTOMS SAVIVALDYBĖMS) FUNKCIJOMS ATLIKTI PAGAL ASIGNAVIMŲ VALDYTOJUS</t>
  </si>
  <si>
    <t>2021 METŲ SPECIALIOJI TIKSLINĖ DOTACIJA UGDYMO REIKMĖMS FINANSUOTI PAGAL ASIGNAVIMŲ VALDYTOJUS</t>
  </si>
  <si>
    <t>2021 METŲ KITA TIKSLINĖ DOTACIJA PAGAL ASIGNAVIMŲ VALDYTOJUS</t>
  </si>
  <si>
    <t>2021 METŲ APLINKOS APSAUGOS RĖMIMO SPECIALIOJI PROGRAMA PAGAL ASIGNAVIMŲ VALDYTOJAMS</t>
  </si>
  <si>
    <t>2021 METŲ ASIGNAVIMAI IŠ BIUDŽETINIŲ ĮSTAIGŲ PAJAMŲ PAGAL ASIGNAVIMŲ VALDYTOJUS</t>
  </si>
  <si>
    <t>2021 METŲ SKOLINTOS LĖŠOS INVESTICINIAMS PROJEKTAMS FINANSUOTI PAGAL ASIGNAVIMŲ VALDYTOJUS</t>
  </si>
  <si>
    <t>Luokės kultūros centras</t>
  </si>
  <si>
    <t>Varnių kultūros centras</t>
  </si>
  <si>
    <t>Finansų skyrius</t>
  </si>
  <si>
    <t>VALSTYBĖS BIUDŽETO LĖŠŲ,  KURIOMIS BENDRAI FINANSUOJAMI PROJEKTAI IŠ EUROPOS SĄJUNGOS IR KITŲ TARPTAUTINĖS FINANSINĖS PARAMOS LĖŠŲ</t>
  </si>
  <si>
    <t>valstybės biudžeto lėšų, kuriomis finansuojami projektai iš Europos Sąjungos ir kitų tarptautinės finansinės paramos lėšų</t>
  </si>
  <si>
    <t>127.</t>
  </si>
  <si>
    <t>visuomenės psichikos sveikatos paslaugų prieinamumui bei ankstyvojo savižudybių atpažinimo ir kompleksinės pagalbos teikimo sistemai plėtoti</t>
  </si>
  <si>
    <t>4.1.23.</t>
  </si>
  <si>
    <t>kultūros ir meno darbuotojų darbo užmokesčiui didinti</t>
  </si>
  <si>
    <t>tarpinstitucinio bendradarbiavimo veiklai organizuoti</t>
  </si>
  <si>
    <t>socialinei paramai mokiniams teikti</t>
  </si>
  <si>
    <t>akredituotai vaikų dienos socialinei priežiūrai organizuoti</t>
  </si>
  <si>
    <t>akredituotai vaikų dienos socialinei priežiūrai administruoti</t>
  </si>
  <si>
    <t>viešosios bibliotekos dokumentų įsigijimui finansuoti</t>
  </si>
  <si>
    <t>neformalialiojo vaikų švietimo veiklai finansuoti</t>
  </si>
  <si>
    <t>gyvenamosios vietos deklaravimo duomenų ir gyvenamosios vietos nedeklaravusių asmenų apskaitos duomenims tvarkyti</t>
  </si>
  <si>
    <t>sveikos gyvensenos ir mokinių sveikatos įgūdžių stiprinimui ugdymo įstaigose plėtoti</t>
  </si>
  <si>
    <t>sveikos gyvensenos igūdžių bendruomenėse bei visuomenės sveikatos stebėsenai savivaldybėje stiprinti</t>
  </si>
  <si>
    <t>Konsultacijoms mokiniams, patiriantiems mokymosi sunkumų, finansuoti</t>
  </si>
  <si>
    <t>Kultūros ir meno darbuotojų darbo užmokesčiui didinti</t>
  </si>
  <si>
    <t>Viešosios bibliotekos dokumentų įsigijimui finansuoti</t>
  </si>
  <si>
    <t>Akredituotai vaikų dienos socialinei priežiūrai organizuoti</t>
  </si>
  <si>
    <t>Tarpinstitucinio bendradarbiavimo veiklai organizuoti</t>
  </si>
  <si>
    <t>4.3.4.</t>
  </si>
  <si>
    <t>4.3.5.</t>
  </si>
  <si>
    <t>4.3.6.</t>
  </si>
  <si>
    <t>4.3.7.</t>
  </si>
  <si>
    <t>4.3.8.</t>
  </si>
  <si>
    <t>4.3.9.</t>
  </si>
  <si>
    <t>4.5.2.1.</t>
  </si>
  <si>
    <t>4.5.2.2.</t>
  </si>
  <si>
    <t>4.5.2.3.</t>
  </si>
  <si>
    <t>4.5.2.4.</t>
  </si>
  <si>
    <t>konsultacijoms mokiniams, patiriantiems mokymosi sunkumų, finansuoti</t>
  </si>
  <si>
    <t>Neformaliojo vaikų švietimo veiklai finansuoti</t>
  </si>
  <si>
    <t>neformaliojo vaikų švietimo veiklai finansuoti</t>
  </si>
  <si>
    <t>sprendimo Nr. T1-50</t>
  </si>
  <si>
    <t xml:space="preserve"> (Telšių rajono savivaldybės tarybos 2021 m. balandžio   d.</t>
  </si>
  <si>
    <t>(Telšių rajono savivaldybės tarybos 2021 m. balandžio  d.</t>
  </si>
  <si>
    <t>Konsultacijoms mokiniams, pasirinkusiems laikyti brandos egzaminus ir dėl Covid- pandemijos patyrusiems mokymosi praradimus, finansuoti</t>
  </si>
  <si>
    <t>4.3.10.</t>
  </si>
  <si>
    <t>konsultacijoms mokiniams, pasirinkusiems laikyti brandos egzaminus ir dėl Covid- pandemijos patyrusiems mokymosi praradimus, finansuoti</t>
  </si>
  <si>
    <t>naujai įsteigtoms  mokytojų padėjėjų pareigybėms savivaldybėse finansuoti</t>
  </si>
  <si>
    <t>4.3.11.</t>
  </si>
  <si>
    <t>(Telšių rajono savivaldybės tarybos 2021 m. balandžio 29 d.</t>
  </si>
  <si>
    <t>Telšių rajono savivaldybės tarybos 2021 m. balandžio 29 d.</t>
  </si>
  <si>
    <t>(Telšių rajono savivaldybės tarybos 2021 m.balandžio 29 d.</t>
  </si>
  <si>
    <t>Naujai steigiamoms  mokytojų padėjėjų pareigybėms savivaldybėse finansuoti</t>
  </si>
  <si>
    <t>naujai steigiamoms  mokytojų padėjėjų pareigybėms savivaldybėse finansuoti</t>
  </si>
  <si>
    <t>naujai steigiamoms mokytojų padėjėjų pareigybėms savivaldybėse finansuoti</t>
  </si>
  <si>
    <t xml:space="preserve"> (Telšių rajono savivaldybės tarybos 2021 m. balandžio 29 d.</t>
  </si>
  <si>
    <t>(Telšių rajono savivaldybės tarybos 2021 m. balandžio  29 d.</t>
  </si>
  <si>
    <t>4.3.12.</t>
  </si>
  <si>
    <t>LNSS įstaigų patirtoms išlaidoms, susijusioms su darbo užmokesčio didinimu, kompensuoti</t>
  </si>
  <si>
    <t>4.3.13.</t>
  </si>
  <si>
    <t>4.3.14.</t>
  </si>
  <si>
    <t>patirtoms išlaidoms, už skiepijo nuo COVID-19 ligos (koronaviruso infekcijos) paslaugoms, kompensuoti</t>
  </si>
  <si>
    <t>Patirtoms išlaidoms, už skiepijimą  nuo COVID-19 ligos  (koronaviruso infekcijos) paslaugoms, kompensuoti</t>
  </si>
  <si>
    <t>4.5.3.</t>
  </si>
  <si>
    <t>4.5.2.5.</t>
  </si>
  <si>
    <t>4.5.2.7.</t>
  </si>
  <si>
    <t>4.5.2.8.</t>
  </si>
  <si>
    <t>4.5.3.1.</t>
  </si>
  <si>
    <t>4.5.3.2.</t>
  </si>
  <si>
    <t>4.5.3.3.</t>
  </si>
  <si>
    <t>4.5.3.4.</t>
  </si>
  <si>
    <t>4.5.2.6.</t>
  </si>
  <si>
    <t>sprendimo Nr. T1-139 redakcija)</t>
  </si>
  <si>
    <t>sprendimo Nr. T1- 139 redakcija)</t>
  </si>
  <si>
    <t xml:space="preserve"> (Telšių rajono savivaldybės tarybos 2021 m. birželio 23 d.</t>
  </si>
  <si>
    <t>(Telšių rajono savivaldybės tarybos 2021 m. birželio 23 d.</t>
  </si>
  <si>
    <t>Telšių rajono savivaldybės tarybos 2021 m. birželio 23 d.</t>
  </si>
  <si>
    <t>4.3.15.</t>
  </si>
  <si>
    <t>sprendimo Nr. T1-266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</si>
</sst>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L_t_-;\-* #,##0.00\ _L_t_-;_-* &quot;-&quot;??\ _L_t_-;_-@_-"/>
  </numFmts>
  <fonts count="25" x14ac:knownFonts="1">
    <font>
      <sz val="10"/>
      <name val="Arial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</cellStyleXfs>
  <cellXfs count="726">
    <xf numFmtId="0" fontId="0" fillId="0" borderId="0" xfId="0"/>
    <xf numFmtId="1" fontId="7" fillId="0" borderId="7" xfId="0" applyNumberFormat="1" applyFont="1" applyFill="1" applyBorder="1" applyAlignment="1">
      <alignment horizontal="center"/>
    </xf>
    <xf numFmtId="164" fontId="3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7" fillId="0" borderId="11" xfId="0" applyNumberFormat="1" applyFont="1" applyBorder="1" applyAlignment="1">
      <alignment horizontal="center"/>
    </xf>
    <xf numFmtId="164" fontId="3" fillId="6" borderId="11" xfId="0" applyNumberFormat="1" applyFont="1" applyFill="1" applyBorder="1"/>
    <xf numFmtId="164" fontId="3" fillId="7" borderId="11" xfId="0" applyNumberFormat="1" applyFont="1" applyFill="1" applyBorder="1"/>
    <xf numFmtId="164" fontId="3" fillId="7" borderId="1" xfId="0" applyNumberFormat="1" applyFont="1" applyFill="1" applyBorder="1"/>
    <xf numFmtId="164" fontId="3" fillId="0" borderId="11" xfId="0" applyNumberFormat="1" applyFont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horizontal="center"/>
    </xf>
    <xf numFmtId="164" fontId="3" fillId="6" borderId="1" xfId="0" applyNumberFormat="1" applyFont="1" applyFill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/>
    <xf numFmtId="164" fontId="11" fillId="3" borderId="4" xfId="0" applyNumberFormat="1" applyFont="1" applyFill="1" applyBorder="1" applyAlignment="1">
      <alignment horizontal="center"/>
    </xf>
    <xf numFmtId="164" fontId="4" fillId="6" borderId="1" xfId="0" applyNumberFormat="1" applyFont="1" applyFill="1" applyBorder="1"/>
    <xf numFmtId="164" fontId="4" fillId="7" borderId="1" xfId="0" applyNumberFormat="1" applyFont="1" applyFill="1" applyBorder="1"/>
    <xf numFmtId="164" fontId="7" fillId="3" borderId="4" xfId="0" applyNumberFormat="1" applyFont="1" applyFill="1" applyBorder="1" applyAlignment="1">
      <alignment horizontal="center"/>
    </xf>
    <xf numFmtId="164" fontId="3" fillId="0" borderId="13" xfId="0" applyNumberFormat="1" applyFont="1" applyBorder="1"/>
    <xf numFmtId="164" fontId="4" fillId="3" borderId="4" xfId="0" applyNumberFormat="1" applyFont="1" applyFill="1" applyBorder="1"/>
    <xf numFmtId="164" fontId="7" fillId="3" borderId="1" xfId="0" applyNumberFormat="1" applyFont="1" applyFill="1" applyBorder="1" applyAlignment="1">
      <alignment horizontal="center"/>
    </xf>
    <xf numFmtId="164" fontId="3" fillId="0" borderId="2" xfId="0" applyNumberFormat="1" applyFont="1" applyBorder="1"/>
    <xf numFmtId="164" fontId="7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left"/>
    </xf>
    <xf numFmtId="164" fontId="3" fillId="0" borderId="6" xfId="0" applyNumberFormat="1" applyFont="1" applyBorder="1"/>
    <xf numFmtId="164" fontId="1" fillId="0" borderId="0" xfId="0" applyNumberFormat="1" applyFont="1"/>
    <xf numFmtId="164" fontId="3" fillId="0" borderId="1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/>
    <xf numFmtId="164" fontId="3" fillId="6" borderId="11" xfId="0" applyNumberFormat="1" applyFont="1" applyFill="1" applyBorder="1" applyAlignment="1">
      <alignment horizontal="right"/>
    </xf>
    <xf numFmtId="164" fontId="3" fillId="6" borderId="1" xfId="0" applyNumberFormat="1" applyFont="1" applyFill="1" applyBorder="1" applyAlignment="1">
      <alignment horizontal="right"/>
    </xf>
    <xf numFmtId="164" fontId="4" fillId="3" borderId="2" xfId="0" applyNumberFormat="1" applyFont="1" applyFill="1" applyBorder="1"/>
    <xf numFmtId="164" fontId="4" fillId="3" borderId="4" xfId="0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vertical="distributed"/>
    </xf>
    <xf numFmtId="164" fontId="4" fillId="7" borderId="1" xfId="0" applyNumberFormat="1" applyFont="1" applyFill="1" applyBorder="1" applyAlignment="1">
      <alignment vertical="distributed"/>
    </xf>
    <xf numFmtId="164" fontId="4" fillId="3" borderId="1" xfId="0" applyNumberFormat="1" applyFont="1" applyFill="1" applyBorder="1" applyAlignment="1">
      <alignment vertical="distributed"/>
    </xf>
    <xf numFmtId="164" fontId="3" fillId="0" borderId="7" xfId="0" applyNumberFormat="1" applyFont="1" applyBorder="1"/>
    <xf numFmtId="164" fontId="7" fillId="0" borderId="7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3" fillId="3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 horizontal="center" wrapText="1"/>
    </xf>
    <xf numFmtId="164" fontId="19" fillId="0" borderId="0" xfId="0" applyNumberFormat="1" applyFont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7" fillId="6" borderId="9" xfId="0" applyNumberFormat="1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/>
    </xf>
    <xf numFmtId="164" fontId="7" fillId="7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vertical="top"/>
    </xf>
    <xf numFmtId="164" fontId="3" fillId="7" borderId="1" xfId="0" applyNumberFormat="1" applyFont="1" applyFill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164" fontId="1" fillId="6" borderId="0" xfId="0" applyNumberFormat="1" applyFont="1" applyFill="1" applyAlignment="1">
      <alignment horizontal="right"/>
    </xf>
    <xf numFmtId="164" fontId="1" fillId="6" borderId="0" xfId="0" applyNumberFormat="1" applyFont="1" applyFill="1"/>
    <xf numFmtId="164" fontId="11" fillId="3" borderId="9" xfId="0" applyNumberFormat="1" applyFont="1" applyFill="1" applyBorder="1" applyAlignment="1">
      <alignment horizontal="center"/>
    </xf>
    <xf numFmtId="164" fontId="4" fillId="6" borderId="2" xfId="0" applyNumberFormat="1" applyFont="1" applyFill="1" applyBorder="1"/>
    <xf numFmtId="164" fontId="4" fillId="7" borderId="2" xfId="0" applyNumberFormat="1" applyFont="1" applyFill="1" applyBorder="1"/>
    <xf numFmtId="164" fontId="16" fillId="6" borderId="0" xfId="0" applyNumberFormat="1" applyFont="1" applyFill="1" applyAlignment="1">
      <alignment horizontal="right"/>
    </xf>
    <xf numFmtId="164" fontId="16" fillId="6" borderId="0" xfId="0" applyNumberFormat="1" applyFont="1" applyFill="1"/>
    <xf numFmtId="164" fontId="3" fillId="6" borderId="0" xfId="0" applyNumberFormat="1" applyFont="1" applyFill="1"/>
    <xf numFmtId="164" fontId="7" fillId="3" borderId="2" xfId="0" applyNumberFormat="1" applyFont="1" applyFill="1" applyBorder="1" applyAlignment="1">
      <alignment horizontal="center"/>
    </xf>
    <xf numFmtId="164" fontId="3" fillId="7" borderId="2" xfId="0" applyNumberFormat="1" applyFont="1" applyFill="1" applyBorder="1"/>
    <xf numFmtId="164" fontId="3" fillId="0" borderId="5" xfId="0" applyNumberFormat="1" applyFont="1" applyBorder="1"/>
    <xf numFmtId="164" fontId="7" fillId="0" borderId="12" xfId="0" applyNumberFormat="1" applyFont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4" fillId="3" borderId="5" xfId="0" applyNumberFormat="1" applyFont="1" applyFill="1" applyBorder="1"/>
    <xf numFmtId="164" fontId="7" fillId="3" borderId="12" xfId="0" applyNumberFormat="1" applyFont="1" applyFill="1" applyBorder="1" applyAlignment="1">
      <alignment horizontal="center"/>
    </xf>
    <xf numFmtId="164" fontId="4" fillId="6" borderId="11" xfId="0" applyNumberFormat="1" applyFont="1" applyFill="1" applyBorder="1"/>
    <xf numFmtId="164" fontId="4" fillId="3" borderId="11" xfId="0" applyNumberFormat="1" applyFont="1" applyFill="1" applyBorder="1"/>
    <xf numFmtId="164" fontId="7" fillId="6" borderId="4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horizontal="left"/>
    </xf>
    <xf numFmtId="164" fontId="3" fillId="0" borderId="1" xfId="0" applyNumberFormat="1" applyFont="1" applyFill="1" applyBorder="1"/>
    <xf numFmtId="164" fontId="4" fillId="0" borderId="8" xfId="0" applyNumberFormat="1" applyFont="1" applyBorder="1" applyAlignment="1">
      <alignment horizontal="center" wrapText="1"/>
    </xf>
    <xf numFmtId="164" fontId="1" fillId="6" borderId="1" xfId="0" applyNumberFormat="1" applyFont="1" applyFill="1" applyBorder="1"/>
    <xf numFmtId="164" fontId="7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164" fontId="3" fillId="3" borderId="5" xfId="0" applyNumberFormat="1" applyFont="1" applyFill="1" applyBorder="1" applyAlignment="1">
      <alignment horizontal="center"/>
    </xf>
    <xf numFmtId="164" fontId="1" fillId="7" borderId="1" xfId="0" applyNumberFormat="1" applyFont="1" applyFill="1" applyBorder="1"/>
    <xf numFmtId="164" fontId="1" fillId="3" borderId="1" xfId="0" applyNumberFormat="1" applyFont="1" applyFill="1" applyBorder="1"/>
    <xf numFmtId="164" fontId="3" fillId="7" borderId="1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vertical="center"/>
    </xf>
    <xf numFmtId="164" fontId="8" fillId="3" borderId="5" xfId="0" applyNumberFormat="1" applyFont="1" applyFill="1" applyBorder="1" applyAlignment="1">
      <alignment horizontal="left" wrapText="1" indent="1"/>
    </xf>
    <xf numFmtId="164" fontId="3" fillId="0" borderId="0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/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/>
    <xf numFmtId="164" fontId="7" fillId="0" borderId="8" xfId="0" applyNumberFormat="1" applyFont="1" applyBorder="1" applyAlignment="1">
      <alignment horizontal="center"/>
    </xf>
    <xf numFmtId="164" fontId="4" fillId="6" borderId="0" xfId="0" applyNumberFormat="1" applyFont="1" applyFill="1" applyAlignment="1">
      <alignment horizontal="center"/>
    </xf>
    <xf numFmtId="164" fontId="4" fillId="0" borderId="0" xfId="0" applyNumberFormat="1" applyFont="1"/>
    <xf numFmtId="164" fontId="1" fillId="0" borderId="0" xfId="0" applyNumberFormat="1" applyFont="1" applyAlignment="1">
      <alignment horizontal="right"/>
    </xf>
    <xf numFmtId="164" fontId="11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left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/>
    <xf numFmtId="164" fontId="7" fillId="0" borderId="8" xfId="0" applyNumberFormat="1" applyFont="1" applyBorder="1" applyAlignment="1">
      <alignment horizontal="right"/>
    </xf>
    <xf numFmtId="164" fontId="4" fillId="0" borderId="8" xfId="0" applyNumberFormat="1" applyFont="1" applyBorder="1"/>
    <xf numFmtId="164" fontId="7" fillId="0" borderId="1" xfId="0" applyNumberFormat="1" applyFont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>
      <alignment horizontal="left" indent="26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/>
    <xf numFmtId="164" fontId="3" fillId="0" borderId="5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horizontal="center"/>
    </xf>
    <xf numFmtId="164" fontId="4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3" fillId="6" borderId="5" xfId="0" applyNumberFormat="1" applyFont="1" applyFill="1" applyBorder="1"/>
    <xf numFmtId="164" fontId="3" fillId="7" borderId="5" xfId="0" applyNumberFormat="1" applyFont="1" applyFill="1" applyBorder="1"/>
    <xf numFmtId="164" fontId="3" fillId="0" borderId="13" xfId="0" applyNumberFormat="1" applyFont="1" applyBorder="1" applyAlignment="1">
      <alignment horizontal="center"/>
    </xf>
    <xf numFmtId="164" fontId="8" fillId="0" borderId="13" xfId="0" applyNumberFormat="1" applyFont="1" applyBorder="1"/>
    <xf numFmtId="164" fontId="7" fillId="0" borderId="2" xfId="0" applyNumberFormat="1" applyFont="1" applyBorder="1" applyAlignment="1">
      <alignment horizontal="center"/>
    </xf>
    <xf numFmtId="164" fontId="3" fillId="6" borderId="2" xfId="0" applyNumberFormat="1" applyFont="1" applyFill="1" applyBorder="1"/>
    <xf numFmtId="164" fontId="8" fillId="0" borderId="13" xfId="0" applyNumberFormat="1" applyFont="1" applyBorder="1" applyAlignment="1">
      <alignment horizontal="left" wrapText="1" indent="1"/>
    </xf>
    <xf numFmtId="164" fontId="8" fillId="0" borderId="5" xfId="0" applyNumberFormat="1" applyFont="1" applyBorder="1" applyAlignment="1">
      <alignment horizontal="left" wrapText="1" indent="1"/>
    </xf>
    <xf numFmtId="164" fontId="8" fillId="0" borderId="5" xfId="0" applyNumberFormat="1" applyFont="1" applyFill="1" applyBorder="1" applyAlignment="1">
      <alignment horizontal="left" wrapText="1" indent="1"/>
    </xf>
    <xf numFmtId="164" fontId="7" fillId="0" borderId="9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left" wrapText="1" indent="1"/>
    </xf>
    <xf numFmtId="164" fontId="3" fillId="6" borderId="2" xfId="0" applyNumberFormat="1" applyFont="1" applyFill="1" applyBorder="1" applyAlignment="1">
      <alignment vertical="top"/>
    </xf>
    <xf numFmtId="164" fontId="3" fillId="7" borderId="2" xfId="0" applyNumberFormat="1" applyFont="1" applyFill="1" applyBorder="1" applyAlignment="1">
      <alignment vertical="top"/>
    </xf>
    <xf numFmtId="164" fontId="3" fillId="0" borderId="2" xfId="0" applyNumberFormat="1" applyFont="1" applyBorder="1" applyAlignment="1">
      <alignment vertical="top"/>
    </xf>
    <xf numFmtId="164" fontId="3" fillId="6" borderId="11" xfId="0" applyNumberFormat="1" applyFont="1" applyFill="1" applyBorder="1" applyAlignment="1">
      <alignment vertical="top"/>
    </xf>
    <xf numFmtId="164" fontId="3" fillId="7" borderId="11" xfId="0" applyNumberFormat="1" applyFont="1" applyFill="1" applyBorder="1" applyAlignment="1">
      <alignment vertical="top"/>
    </xf>
    <xf numFmtId="164" fontId="3" fillId="0" borderId="11" xfId="0" applyNumberFormat="1" applyFont="1" applyBorder="1" applyAlignment="1">
      <alignment vertical="top"/>
    </xf>
    <xf numFmtId="164" fontId="3" fillId="0" borderId="2" xfId="0" applyNumberFormat="1" applyFont="1" applyBorder="1" applyAlignment="1"/>
    <xf numFmtId="164" fontId="4" fillId="3" borderId="12" xfId="0" applyNumberFormat="1" applyFont="1" applyFill="1" applyBorder="1"/>
    <xf numFmtId="164" fontId="3" fillId="6" borderId="5" xfId="0" applyNumberFormat="1" applyFont="1" applyFill="1" applyBorder="1" applyAlignment="1">
      <alignment vertical="top"/>
    </xf>
    <xf numFmtId="164" fontId="3" fillId="7" borderId="5" xfId="0" applyNumberFormat="1" applyFont="1" applyFill="1" applyBorder="1" applyAlignment="1">
      <alignment vertical="top"/>
    </xf>
    <xf numFmtId="164" fontId="3" fillId="0" borderId="5" xfId="0" applyNumberFormat="1" applyFont="1" applyBorder="1" applyAlignment="1">
      <alignment vertical="top"/>
    </xf>
    <xf numFmtId="164" fontId="8" fillId="0" borderId="10" xfId="0" applyNumberFormat="1" applyFont="1" applyBorder="1" applyAlignment="1">
      <alignment horizontal="left" wrapText="1" indent="1"/>
    </xf>
    <xf numFmtId="164" fontId="7" fillId="0" borderId="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/>
    <xf numFmtId="164" fontId="3" fillId="0" borderId="14" xfId="0" applyNumberFormat="1" applyFont="1" applyBorder="1" applyAlignment="1"/>
    <xf numFmtId="164" fontId="3" fillId="0" borderId="11" xfId="0" applyNumberFormat="1" applyFont="1" applyBorder="1" applyAlignment="1"/>
    <xf numFmtId="164" fontId="3" fillId="0" borderId="5" xfId="0" applyNumberFormat="1" applyFont="1" applyBorder="1" applyAlignment="1"/>
    <xf numFmtId="164" fontId="8" fillId="0" borderId="11" xfId="0" applyNumberFormat="1" applyFont="1" applyFill="1" applyBorder="1" applyAlignment="1">
      <alignment horizontal="left" wrapText="1" indent="1"/>
    </xf>
    <xf numFmtId="164" fontId="4" fillId="3" borderId="9" xfId="0" applyNumberFormat="1" applyFont="1" applyFill="1" applyBorder="1" applyAlignment="1">
      <alignment vertical="center"/>
    </xf>
    <xf numFmtId="164" fontId="4" fillId="6" borderId="2" xfId="0" applyNumberFormat="1" applyFont="1" applyFill="1" applyBorder="1" applyAlignment="1">
      <alignment vertical="distributed"/>
    </xf>
    <xf numFmtId="164" fontId="4" fillId="7" borderId="2" xfId="0" applyNumberFormat="1" applyFont="1" applyFill="1" applyBorder="1" applyAlignment="1">
      <alignment vertical="distributed"/>
    </xf>
    <xf numFmtId="164" fontId="4" fillId="3" borderId="2" xfId="0" applyNumberFormat="1" applyFont="1" applyFill="1" applyBorder="1" applyAlignment="1">
      <alignment vertical="distributed"/>
    </xf>
    <xf numFmtId="164" fontId="9" fillId="6" borderId="2" xfId="0" applyNumberFormat="1" applyFont="1" applyFill="1" applyBorder="1"/>
    <xf numFmtId="164" fontId="9" fillId="6" borderId="2" xfId="0" applyNumberFormat="1" applyFont="1" applyFill="1" applyBorder="1" applyAlignment="1">
      <alignment horizontal="right"/>
    </xf>
    <xf numFmtId="164" fontId="9" fillId="7" borderId="2" xfId="0" applyNumberFormat="1" applyFont="1" applyFill="1" applyBorder="1"/>
    <xf numFmtId="164" fontId="9" fillId="7" borderId="2" xfId="0" applyNumberFormat="1" applyFont="1" applyFill="1" applyBorder="1" applyAlignment="1">
      <alignment horizontal="right"/>
    </xf>
    <xf numFmtId="164" fontId="9" fillId="3" borderId="2" xfId="0" applyNumberFormat="1" applyFont="1" applyFill="1" applyBorder="1"/>
    <xf numFmtId="164" fontId="9" fillId="3" borderId="2" xfId="0" applyNumberFormat="1" applyFont="1" applyFill="1" applyBorder="1" applyAlignment="1">
      <alignment horizontal="right"/>
    </xf>
    <xf numFmtId="164" fontId="1" fillId="6" borderId="11" xfId="0" applyNumberFormat="1" applyFont="1" applyFill="1" applyBorder="1"/>
    <xf numFmtId="164" fontId="1" fillId="7" borderId="11" xfId="0" applyNumberFormat="1" applyFont="1" applyFill="1" applyBorder="1"/>
    <xf numFmtId="164" fontId="1" fillId="3" borderId="11" xfId="0" applyNumberFormat="1" applyFont="1" applyFill="1" applyBorder="1"/>
    <xf numFmtId="164" fontId="3" fillId="0" borderId="1" xfId="0" applyNumberFormat="1" applyFont="1" applyBorder="1" applyAlignment="1">
      <alignment horizontal="left"/>
    </xf>
    <xf numFmtId="164" fontId="7" fillId="0" borderId="0" xfId="0" applyNumberFormat="1" applyFont="1" applyAlignment="1">
      <alignment vertical="top"/>
    </xf>
    <xf numFmtId="164" fontId="4" fillId="0" borderId="0" xfId="0" applyNumberFormat="1" applyFont="1" applyBorder="1" applyAlignment="1">
      <alignment horizontal="center" vertical="top" wrapText="1"/>
    </xf>
    <xf numFmtId="164" fontId="1" fillId="0" borderId="0" xfId="0" applyNumberFormat="1" applyFont="1" applyFill="1" applyAlignment="1">
      <alignment horizontal="right"/>
    </xf>
    <xf numFmtId="164" fontId="3" fillId="7" borderId="15" xfId="0" applyNumberFormat="1" applyFont="1" applyFill="1" applyBorder="1"/>
    <xf numFmtId="164" fontId="7" fillId="3" borderId="11" xfId="0" applyNumberFormat="1" applyFont="1" applyFill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top"/>
    </xf>
    <xf numFmtId="164" fontId="3" fillId="3" borderId="11" xfId="0" applyNumberFormat="1" applyFont="1" applyFill="1" applyBorder="1" applyAlignment="1">
      <alignment horizontal="center"/>
    </xf>
    <xf numFmtId="164" fontId="16" fillId="0" borderId="0" xfId="0" applyNumberFormat="1" applyFont="1" applyFill="1" applyAlignment="1">
      <alignment horizontal="right"/>
    </xf>
    <xf numFmtId="164" fontId="16" fillId="0" borderId="0" xfId="0" applyNumberFormat="1" applyFont="1" applyFill="1"/>
    <xf numFmtId="164" fontId="3" fillId="0" borderId="0" xfId="0" applyNumberFormat="1" applyFont="1" applyFill="1"/>
    <xf numFmtId="164" fontId="4" fillId="7" borderId="11" xfId="0" applyNumberFormat="1" applyFont="1" applyFill="1" applyBorder="1"/>
    <xf numFmtId="164" fontId="7" fillId="3" borderId="1" xfId="0" applyNumberFormat="1" applyFont="1" applyFill="1" applyBorder="1" applyAlignment="1">
      <alignment horizontal="center" vertical="top"/>
    </xf>
    <xf numFmtId="164" fontId="3" fillId="0" borderId="3" xfId="0" applyNumberFormat="1" applyFont="1" applyBorder="1" applyAlignment="1">
      <alignment vertical="top"/>
    </xf>
    <xf numFmtId="164" fontId="1" fillId="6" borderId="1" xfId="0" applyNumberFormat="1" applyFont="1" applyFill="1" applyBorder="1" applyAlignment="1">
      <alignment horizontal="right"/>
    </xf>
    <xf numFmtId="164" fontId="1" fillId="7" borderId="1" xfId="0" applyNumberFormat="1" applyFont="1" applyFill="1" applyBorder="1" applyAlignment="1">
      <alignment horizontal="right"/>
    </xf>
    <xf numFmtId="164" fontId="7" fillId="0" borderId="8" xfId="0" applyNumberFormat="1" applyFont="1" applyBorder="1" applyAlignment="1">
      <alignment horizontal="center" vertical="top"/>
    </xf>
    <xf numFmtId="164" fontId="3" fillId="0" borderId="8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164" fontId="3" fillId="7" borderId="14" xfId="0" applyNumberFormat="1" applyFont="1" applyFill="1" applyBorder="1"/>
    <xf numFmtId="164" fontId="3" fillId="0" borderId="0" xfId="0" applyNumberFormat="1" applyFont="1" applyFill="1" applyBorder="1"/>
    <xf numFmtId="164" fontId="3" fillId="0" borderId="13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0" borderId="10" xfId="0" applyNumberFormat="1" applyFont="1" applyBorder="1"/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/>
    <xf numFmtId="164" fontId="3" fillId="0" borderId="3" xfId="0" applyNumberFormat="1" applyFont="1" applyBorder="1" applyAlignment="1">
      <alignment wrapText="1"/>
    </xf>
    <xf numFmtId="164" fontId="4" fillId="3" borderId="9" xfId="0" applyNumberFormat="1" applyFont="1" applyFill="1" applyBorder="1"/>
    <xf numFmtId="164" fontId="4" fillId="7" borderId="6" xfId="0" applyNumberFormat="1" applyFont="1" applyFill="1" applyBorder="1"/>
    <xf numFmtId="164" fontId="3" fillId="0" borderId="13" xfId="0" applyNumberFormat="1" applyFont="1" applyFill="1" applyBorder="1"/>
    <xf numFmtId="164" fontId="3" fillId="6" borderId="4" xfId="0" applyNumberFormat="1" applyFont="1" applyFill="1" applyBorder="1"/>
    <xf numFmtId="164" fontId="3" fillId="4" borderId="5" xfId="0" applyNumberFormat="1" applyFont="1" applyFill="1" applyBorder="1" applyAlignment="1">
      <alignment horizontal="center"/>
    </xf>
    <xf numFmtId="164" fontId="6" fillId="4" borderId="13" xfId="0" applyNumberFormat="1" applyFont="1" applyFill="1" applyBorder="1"/>
    <xf numFmtId="164" fontId="3" fillId="4" borderId="4" xfId="0" applyNumberFormat="1" applyFont="1" applyFill="1" applyBorder="1"/>
    <xf numFmtId="164" fontId="3" fillId="4" borderId="1" xfId="0" applyNumberFormat="1" applyFont="1" applyFill="1" applyBorder="1"/>
    <xf numFmtId="164" fontId="8" fillId="0" borderId="13" xfId="0" applyNumberFormat="1" applyFont="1" applyFill="1" applyBorder="1" applyAlignment="1">
      <alignment horizontal="left" wrapText="1"/>
    </xf>
    <xf numFmtId="164" fontId="7" fillId="0" borderId="12" xfId="0" applyNumberFormat="1" applyFont="1" applyFill="1" applyBorder="1" applyAlignment="1">
      <alignment horizontal="center"/>
    </xf>
    <xf numFmtId="164" fontId="3" fillId="0" borderId="10" xfId="0" applyNumberFormat="1" applyFont="1" applyFill="1" applyBorder="1"/>
    <xf numFmtId="164" fontId="4" fillId="7" borderId="15" xfId="0" applyNumberFormat="1" applyFont="1" applyFill="1" applyBorder="1"/>
    <xf numFmtId="164" fontId="3" fillId="3" borderId="2" xfId="0" applyNumberFormat="1" applyFont="1" applyFill="1" applyBorder="1" applyAlignment="1">
      <alignment horizontal="center" vertical="top"/>
    </xf>
    <xf numFmtId="164" fontId="10" fillId="0" borderId="8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164" fontId="4" fillId="6" borderId="4" xfId="0" applyNumberFormat="1" applyFont="1" applyFill="1" applyBorder="1"/>
    <xf numFmtId="164" fontId="1" fillId="7" borderId="15" xfId="0" applyNumberFormat="1" applyFont="1" applyFill="1" applyBorder="1"/>
    <xf numFmtId="164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center" vertical="top"/>
    </xf>
    <xf numFmtId="164" fontId="8" fillId="0" borderId="14" xfId="0" applyNumberFormat="1" applyFont="1" applyFill="1" applyBorder="1" applyAlignment="1">
      <alignment horizontal="left" wrapText="1" indent="1"/>
    </xf>
    <xf numFmtId="164" fontId="3" fillId="7" borderId="0" xfId="0" applyNumberFormat="1" applyFont="1" applyFill="1" applyBorder="1"/>
    <xf numFmtId="164" fontId="13" fillId="0" borderId="0" xfId="0" applyNumberFormat="1" applyFont="1"/>
    <xf numFmtId="164" fontId="15" fillId="0" borderId="0" xfId="0" applyNumberFormat="1" applyFont="1" applyAlignment="1">
      <alignment horizontal="left" wrapText="1" indent="22"/>
    </xf>
    <xf numFmtId="164" fontId="13" fillId="0" borderId="0" xfId="0" applyNumberFormat="1" applyFont="1" applyAlignment="1">
      <alignment wrapText="1"/>
    </xf>
    <xf numFmtId="164" fontId="1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left"/>
    </xf>
    <xf numFmtId="164" fontId="14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left"/>
    </xf>
    <xf numFmtId="164" fontId="8" fillId="0" borderId="0" xfId="0" applyNumberFormat="1" applyFont="1"/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4" fontId="9" fillId="0" borderId="0" xfId="0" applyNumberFormat="1" applyFont="1"/>
    <xf numFmtId="164" fontId="14" fillId="3" borderId="1" xfId="0" applyNumberFormat="1" applyFont="1" applyFill="1" applyBorder="1" applyAlignment="1">
      <alignment vertical="center" wrapText="1"/>
    </xf>
    <xf numFmtId="164" fontId="3" fillId="7" borderId="8" xfId="0" applyNumberFormat="1" applyFont="1" applyFill="1" applyBorder="1"/>
    <xf numFmtId="164" fontId="8" fillId="0" borderId="5" xfId="0" applyNumberFormat="1" applyFont="1" applyFill="1" applyBorder="1"/>
    <xf numFmtId="164" fontId="3" fillId="0" borderId="14" xfId="0" applyNumberFormat="1" applyFont="1" applyFill="1" applyBorder="1" applyAlignment="1">
      <alignment horizontal="center"/>
    </xf>
    <xf numFmtId="164" fontId="1" fillId="6" borderId="4" xfId="0" applyNumberFormat="1" applyFont="1" applyFill="1" applyBorder="1"/>
    <xf numFmtId="164" fontId="7" fillId="0" borderId="9" xfId="0" applyNumberFormat="1" applyFont="1" applyFill="1" applyBorder="1" applyAlignment="1">
      <alignment horizontal="center"/>
    </xf>
    <xf numFmtId="164" fontId="4" fillId="6" borderId="9" xfId="0" applyNumberFormat="1" applyFont="1" applyFill="1" applyBorder="1" applyAlignment="1">
      <alignment vertical="distributed"/>
    </xf>
    <xf numFmtId="164" fontId="9" fillId="6" borderId="9" xfId="0" applyNumberFormat="1" applyFont="1" applyFill="1" applyBorder="1"/>
    <xf numFmtId="164" fontId="1" fillId="6" borderId="12" xfId="0" applyNumberFormat="1" applyFont="1" applyFill="1" applyBorder="1"/>
    <xf numFmtId="164" fontId="3" fillId="7" borderId="12" xfId="0" applyNumberFormat="1" applyFont="1" applyFill="1" applyBorder="1"/>
    <xf numFmtId="0" fontId="13" fillId="0" borderId="0" xfId="0" applyFont="1"/>
    <xf numFmtId="0" fontId="15" fillId="0" borderId="0" xfId="0" applyFont="1" applyAlignment="1">
      <alignment horizontal="left" wrapText="1" indent="22"/>
    </xf>
    <xf numFmtId="0" fontId="15" fillId="0" borderId="0" xfId="0" applyFont="1" applyAlignment="1">
      <alignment horizontal="left" wrapText="1" indent="23"/>
    </xf>
    <xf numFmtId="1" fontId="3" fillId="0" borderId="0" xfId="0" applyNumberFormat="1" applyFont="1"/>
    <xf numFmtId="164" fontId="8" fillId="3" borderId="5" xfId="0" applyNumberFormat="1" applyFont="1" applyFill="1" applyBorder="1"/>
    <xf numFmtId="0" fontId="15" fillId="0" borderId="0" xfId="0" applyFont="1" applyAlignment="1">
      <alignment horizontal="left" wrapText="1" indent="23"/>
    </xf>
    <xf numFmtId="164" fontId="1" fillId="6" borderId="4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/>
    <xf numFmtId="164" fontId="3" fillId="6" borderId="11" xfId="0" applyNumberFormat="1" applyFont="1" applyFill="1" applyBorder="1" applyAlignment="1"/>
    <xf numFmtId="164" fontId="3" fillId="6" borderId="2" xfId="0" applyNumberFormat="1" applyFont="1" applyFill="1" applyBorder="1" applyAlignment="1"/>
    <xf numFmtId="164" fontId="1" fillId="7" borderId="4" xfId="0" applyNumberFormat="1" applyFont="1" applyFill="1" applyBorder="1" applyAlignment="1">
      <alignment horizontal="right"/>
    </xf>
    <xf numFmtId="164" fontId="1" fillId="0" borderId="0" xfId="0" applyNumberFormat="1" applyFont="1" applyBorder="1"/>
    <xf numFmtId="164" fontId="3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right"/>
    </xf>
    <xf numFmtId="164" fontId="14" fillId="6" borderId="1" xfId="0" applyNumberFormat="1" applyFont="1" applyFill="1" applyBorder="1" applyAlignment="1">
      <alignment horizontal="right"/>
    </xf>
    <xf numFmtId="164" fontId="14" fillId="7" borderId="1" xfId="0" applyNumberFormat="1" applyFont="1" applyFill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3" fillId="7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13" fillId="6" borderId="1" xfId="0" applyNumberFormat="1" applyFont="1" applyFill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17" fillId="6" borderId="1" xfId="0" applyNumberFormat="1" applyFont="1" applyFill="1" applyBorder="1" applyAlignment="1">
      <alignment horizontal="right"/>
    </xf>
    <xf numFmtId="164" fontId="8" fillId="7" borderId="1" xfId="0" applyNumberFormat="1" applyFont="1" applyFill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4" fillId="6" borderId="1" xfId="0" applyNumberFormat="1" applyFont="1" applyFill="1" applyBorder="1" applyAlignment="1">
      <alignment horizontal="right"/>
    </xf>
    <xf numFmtId="164" fontId="4" fillId="7" borderId="1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8" fillId="6" borderId="1" xfId="0" applyNumberFormat="1" applyFont="1" applyFill="1" applyBorder="1" applyAlignment="1">
      <alignment horizontal="right"/>
    </xf>
    <xf numFmtId="164" fontId="14" fillId="3" borderId="1" xfId="0" applyNumberFormat="1" applyFont="1" applyFill="1" applyBorder="1" applyAlignment="1">
      <alignment horizontal="right"/>
    </xf>
    <xf numFmtId="164" fontId="3" fillId="8" borderId="1" xfId="0" applyNumberFormat="1" applyFont="1" applyFill="1" applyBorder="1" applyAlignment="1">
      <alignment horizontal="center"/>
    </xf>
    <xf numFmtId="164" fontId="3" fillId="8" borderId="2" xfId="0" applyNumberFormat="1" applyFont="1" applyFill="1" applyBorder="1" applyAlignment="1">
      <alignment horizontal="center"/>
    </xf>
    <xf numFmtId="164" fontId="8" fillId="0" borderId="5" xfId="0" applyNumberFormat="1" applyFont="1" applyBorder="1"/>
    <xf numFmtId="164" fontId="3" fillId="6" borderId="5" xfId="0" applyNumberFormat="1" applyFont="1" applyFill="1" applyBorder="1" applyAlignment="1"/>
    <xf numFmtId="164" fontId="8" fillId="5" borderId="5" xfId="0" applyNumberFormat="1" applyFont="1" applyFill="1" applyBorder="1" applyAlignment="1">
      <alignment horizontal="left" wrapText="1" indent="1"/>
    </xf>
    <xf numFmtId="164" fontId="3" fillId="4" borderId="11" xfId="0" applyNumberFormat="1" applyFont="1" applyFill="1" applyBorder="1"/>
    <xf numFmtId="164" fontId="3" fillId="4" borderId="15" xfId="0" applyNumberFormat="1" applyFont="1" applyFill="1" applyBorder="1"/>
    <xf numFmtId="164" fontId="9" fillId="0" borderId="10" xfId="0" applyNumberFormat="1" applyFont="1" applyBorder="1"/>
    <xf numFmtId="164" fontId="9" fillId="0" borderId="12" xfId="0" applyNumberFormat="1" applyFont="1" applyBorder="1"/>
    <xf numFmtId="164" fontId="7" fillId="3" borderId="11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/>
    </xf>
    <xf numFmtId="164" fontId="3" fillId="6" borderId="14" xfId="0" applyNumberFormat="1" applyFont="1" applyFill="1" applyBorder="1" applyAlignment="1"/>
    <xf numFmtId="164" fontId="8" fillId="0" borderId="0" xfId="0" applyNumberFormat="1" applyFont="1" applyFill="1" applyBorder="1" applyAlignment="1">
      <alignment horizontal="left" wrapText="1" indent="1"/>
    </xf>
    <xf numFmtId="164" fontId="3" fillId="6" borderId="13" xfId="0" applyNumberFormat="1" applyFont="1" applyFill="1" applyBorder="1" applyAlignment="1"/>
    <xf numFmtId="164" fontId="3" fillId="7" borderId="5" xfId="0" applyNumberFormat="1" applyFont="1" applyFill="1" applyBorder="1" applyAlignment="1"/>
    <xf numFmtId="164" fontId="15" fillId="0" borderId="0" xfId="0" applyNumberFormat="1" applyFont="1" applyFill="1" applyAlignment="1">
      <alignment horizontal="left" indent="25"/>
    </xf>
    <xf numFmtId="0" fontId="15" fillId="0" borderId="0" xfId="0" applyFont="1" applyFill="1" applyAlignment="1">
      <alignment horizontal="left" wrapText="1" indent="23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vertical="distributed"/>
    </xf>
    <xf numFmtId="164" fontId="3" fillId="0" borderId="0" xfId="0" applyNumberFormat="1" applyFont="1" applyFill="1" applyBorder="1" applyAlignment="1">
      <alignment vertical="distributed"/>
    </xf>
    <xf numFmtId="49" fontId="7" fillId="0" borderId="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4" fontId="3" fillId="0" borderId="6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64" fontId="8" fillId="0" borderId="5" xfId="0" applyNumberFormat="1" applyFont="1" applyFill="1" applyBorder="1" applyAlignment="1">
      <alignment horizontal="left" wrapText="1" indent="1"/>
    </xf>
    <xf numFmtId="164" fontId="8" fillId="3" borderId="11" xfId="0" applyNumberFormat="1" applyFont="1" applyFill="1" applyBorder="1" applyAlignment="1">
      <alignment horizontal="left" wrapText="1" indent="1"/>
    </xf>
    <xf numFmtId="164" fontId="7" fillId="0" borderId="1" xfId="0" applyNumberFormat="1" applyFont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wrapText="1"/>
    </xf>
    <xf numFmtId="164" fontId="7" fillId="3" borderId="10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vertical="center"/>
    </xf>
    <xf numFmtId="164" fontId="3" fillId="9" borderId="1" xfId="0" applyNumberFormat="1" applyFont="1" applyFill="1" applyBorder="1" applyAlignment="1">
      <alignment horizontal="center"/>
    </xf>
    <xf numFmtId="164" fontId="3" fillId="9" borderId="5" xfId="0" applyNumberFormat="1" applyFont="1" applyFill="1" applyBorder="1" applyAlignment="1">
      <alignment horizontal="center"/>
    </xf>
    <xf numFmtId="164" fontId="3" fillId="9" borderId="2" xfId="0" applyNumberFormat="1" applyFont="1" applyFill="1" applyBorder="1" applyAlignment="1">
      <alignment horizontal="center"/>
    </xf>
    <xf numFmtId="164" fontId="3" fillId="9" borderId="14" xfId="0" applyNumberFormat="1" applyFont="1" applyFill="1" applyBorder="1" applyAlignment="1">
      <alignment horizontal="center"/>
    </xf>
    <xf numFmtId="164" fontId="3" fillId="6" borderId="12" xfId="0" applyNumberFormat="1" applyFont="1" applyFill="1" applyBorder="1"/>
    <xf numFmtId="164" fontId="3" fillId="6" borderId="9" xfId="0" applyNumberFormat="1" applyFont="1" applyFill="1" applyBorder="1"/>
    <xf numFmtId="0" fontId="15" fillId="0" borderId="0" xfId="0" applyFont="1" applyAlignment="1">
      <alignment horizontal="center" wrapText="1"/>
    </xf>
    <xf numFmtId="164" fontId="3" fillId="6" borderId="1" xfId="0" applyNumberFormat="1" applyFont="1" applyFill="1" applyBorder="1" applyAlignment="1"/>
    <xf numFmtId="164" fontId="3" fillId="3" borderId="1" xfId="0" applyNumberFormat="1" applyFont="1" applyFill="1" applyBorder="1" applyAlignment="1">
      <alignment horizontal="center" vertical="top"/>
    </xf>
    <xf numFmtId="16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 wrapText="1" indent="23"/>
    </xf>
    <xf numFmtId="164" fontId="3" fillId="6" borderId="6" xfId="0" applyNumberFormat="1" applyFont="1" applyFill="1" applyBorder="1" applyAlignment="1"/>
    <xf numFmtId="164" fontId="3" fillId="6" borderId="8" xfId="0" applyNumberFormat="1" applyFont="1" applyFill="1" applyBorder="1" applyAlignment="1"/>
    <xf numFmtId="1" fontId="7" fillId="0" borderId="1" xfId="0" applyNumberFormat="1" applyFont="1" applyBorder="1" applyAlignment="1">
      <alignment horizontal="center" vertical="top"/>
    </xf>
    <xf numFmtId="164" fontId="8" fillId="0" borderId="0" xfId="0" applyNumberFormat="1" applyFont="1" applyBorder="1"/>
    <xf numFmtId="164" fontId="8" fillId="0" borderId="8" xfId="0" applyNumberFormat="1" applyFont="1" applyFill="1" applyBorder="1" applyAlignment="1">
      <alignment horizontal="left" wrapText="1" indent="1"/>
    </xf>
    <xf numFmtId="164" fontId="3" fillId="6" borderId="0" xfId="0" applyNumberFormat="1" applyFont="1" applyFill="1" applyBorder="1" applyAlignment="1"/>
    <xf numFmtId="164" fontId="8" fillId="0" borderId="0" xfId="0" applyNumberFormat="1" applyFont="1" applyBorder="1" applyAlignment="1">
      <alignment horizontal="left" wrapText="1" indent="1"/>
    </xf>
    <xf numFmtId="164" fontId="7" fillId="0" borderId="11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2" fontId="7" fillId="0" borderId="13" xfId="0" applyNumberFormat="1" applyFont="1" applyFill="1" applyBorder="1" applyAlignment="1">
      <alignment horizontal="center" vertical="top"/>
    </xf>
    <xf numFmtId="2" fontId="7" fillId="0" borderId="8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/>
    <xf numFmtId="2" fontId="7" fillId="0" borderId="1" xfId="0" applyNumberFormat="1" applyFont="1" applyBorder="1" applyAlignment="1">
      <alignment horizontal="center" vertical="top"/>
    </xf>
    <xf numFmtId="2" fontId="7" fillId="3" borderId="11" xfId="0" applyNumberFormat="1" applyFont="1" applyFill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center"/>
    </xf>
    <xf numFmtId="164" fontId="15" fillId="0" borderId="0" xfId="0" applyNumberFormat="1" applyFont="1" applyAlignment="1">
      <alignment horizontal="left"/>
    </xf>
    <xf numFmtId="164" fontId="7" fillId="0" borderId="9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0" fontId="15" fillId="0" borderId="0" xfId="0" applyFont="1" applyAlignment="1">
      <alignment horizontal="left" wrapText="1" indent="23"/>
    </xf>
    <xf numFmtId="0" fontId="15" fillId="0" borderId="0" xfId="0" applyFont="1" applyAlignment="1">
      <alignment horizontal="left" wrapText="1" indent="23"/>
    </xf>
    <xf numFmtId="0" fontId="15" fillId="0" borderId="0" xfId="0" applyFont="1" applyAlignment="1">
      <alignment horizontal="left" wrapText="1" indent="23"/>
    </xf>
    <xf numFmtId="164" fontId="15" fillId="0" borderId="0" xfId="0" applyNumberFormat="1" applyFont="1" applyAlignment="1">
      <alignment horizontal="left"/>
    </xf>
    <xf numFmtId="49" fontId="7" fillId="0" borderId="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64" fontId="8" fillId="0" borderId="5" xfId="0" applyNumberFormat="1" applyFont="1" applyFill="1" applyBorder="1" applyAlignment="1">
      <alignment horizontal="left" vertical="top" wrapText="1" indent="1"/>
    </xf>
    <xf numFmtId="164" fontId="8" fillId="0" borderId="13" xfId="0" applyNumberFormat="1" applyFont="1" applyFill="1" applyBorder="1" applyAlignment="1">
      <alignment horizontal="left" wrapText="1" indent="1"/>
    </xf>
    <xf numFmtId="164" fontId="7" fillId="3" borderId="2" xfId="0" applyNumberFormat="1" applyFont="1" applyFill="1" applyBorder="1" applyAlignment="1">
      <alignment horizontal="center" vertical="top"/>
    </xf>
    <xf numFmtId="164" fontId="15" fillId="0" borderId="0" xfId="0" applyNumberFormat="1" applyFont="1" applyAlignment="1">
      <alignment horizontal="left" indent="24"/>
    </xf>
    <xf numFmtId="164" fontId="15" fillId="0" borderId="0" xfId="0" applyNumberFormat="1" applyFont="1" applyAlignment="1">
      <alignment horizontal="left" indent="25"/>
    </xf>
    <xf numFmtId="164" fontId="15" fillId="0" borderId="0" xfId="0" applyNumberFormat="1" applyFont="1" applyAlignment="1">
      <alignment horizontal="left" vertical="top" indent="25"/>
    </xf>
    <xf numFmtId="0" fontId="15" fillId="0" borderId="0" xfId="0" applyFont="1" applyAlignment="1">
      <alignment horizontal="left" wrapText="1" indent="23"/>
    </xf>
    <xf numFmtId="164" fontId="15" fillId="0" borderId="0" xfId="0" applyNumberFormat="1" applyFont="1" applyAlignment="1">
      <alignment horizontal="left"/>
    </xf>
    <xf numFmtId="164" fontId="1" fillId="6" borderId="12" xfId="0" applyNumberFormat="1" applyFont="1" applyFill="1" applyBorder="1" applyAlignment="1">
      <alignment horizontal="right"/>
    </xf>
    <xf numFmtId="164" fontId="1" fillId="7" borderId="12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wrapText="1"/>
    </xf>
    <xf numFmtId="164" fontId="20" fillId="0" borderId="1" xfId="0" applyNumberFormat="1" applyFont="1" applyBorder="1" applyAlignment="1">
      <alignment horizontal="left"/>
    </xf>
    <xf numFmtId="164" fontId="21" fillId="0" borderId="1" xfId="0" applyNumberFormat="1" applyFont="1" applyBorder="1" applyAlignment="1">
      <alignment horizontal="left" vertical="center" wrapText="1" indent="1"/>
    </xf>
    <xf numFmtId="164" fontId="21" fillId="6" borderId="1" xfId="0" applyNumberFormat="1" applyFont="1" applyFill="1" applyBorder="1" applyAlignment="1">
      <alignment horizontal="right"/>
    </xf>
    <xf numFmtId="164" fontId="21" fillId="7" borderId="1" xfId="0" applyNumberFormat="1" applyFont="1" applyFill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left" vertical="center" wrapText="1" indent="1"/>
    </xf>
    <xf numFmtId="0" fontId="22" fillId="0" borderId="0" xfId="0" applyFont="1" applyAlignment="1">
      <alignment wrapText="1"/>
    </xf>
    <xf numFmtId="164" fontId="3" fillId="0" borderId="1" xfId="0" applyNumberFormat="1" applyFont="1" applyBorder="1" applyAlignment="1">
      <alignment horizontal="left" vertical="center" wrapText="1"/>
    </xf>
    <xf numFmtId="1" fontId="23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164" fontId="4" fillId="3" borderId="10" xfId="0" applyNumberFormat="1" applyFont="1" applyFill="1" applyBorder="1"/>
    <xf numFmtId="164" fontId="7" fillId="0" borderId="12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top"/>
    </xf>
    <xf numFmtId="2" fontId="7" fillId="0" borderId="5" xfId="0" applyNumberFormat="1" applyFont="1" applyFill="1" applyBorder="1" applyAlignment="1">
      <alignment horizontal="center" vertical="top"/>
    </xf>
    <xf numFmtId="2" fontId="7" fillId="0" borderId="11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64" fontId="8" fillId="0" borderId="11" xfId="0" applyNumberFormat="1" applyFont="1" applyBorder="1" applyAlignment="1">
      <alignment horizontal="left" vertical="top" wrapText="1" indent="1"/>
    </xf>
    <xf numFmtId="164" fontId="7" fillId="0" borderId="6" xfId="0" applyNumberFormat="1" applyFont="1" applyBorder="1" applyAlignment="1">
      <alignment horizontal="center" vertical="top"/>
    </xf>
    <xf numFmtId="164" fontId="7" fillId="0" borderId="13" xfId="0" applyNumberFormat="1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/>
    </xf>
    <xf numFmtId="164" fontId="7" fillId="0" borderId="14" xfId="0" applyNumberFormat="1" applyFont="1" applyBorder="1" applyAlignment="1">
      <alignment horizontal="center" vertical="top"/>
    </xf>
    <xf numFmtId="164" fontId="7" fillId="0" borderId="9" xfId="0" applyNumberFormat="1" applyFont="1" applyBorder="1" applyAlignment="1">
      <alignment vertical="top"/>
    </xf>
    <xf numFmtId="164" fontId="7" fillId="0" borderId="2" xfId="0" applyNumberFormat="1" applyFont="1" applyBorder="1" applyAlignment="1">
      <alignment horizontal="center" vertical="top"/>
    </xf>
    <xf numFmtId="164" fontId="3" fillId="3" borderId="2" xfId="0" applyNumberFormat="1" applyFont="1" applyFill="1" applyBorder="1" applyAlignment="1">
      <alignment horizontal="center" vertical="top"/>
    </xf>
    <xf numFmtId="164" fontId="3" fillId="7" borderId="11" xfId="0" applyNumberFormat="1" applyFont="1" applyFill="1" applyBorder="1" applyAlignment="1"/>
    <xf numFmtId="164" fontId="7" fillId="0" borderId="11" xfId="0" applyNumberFormat="1" applyFont="1" applyBorder="1" applyAlignment="1">
      <alignment vertical="top"/>
    </xf>
    <xf numFmtId="164" fontId="3" fillId="9" borderId="13" xfId="0" applyNumberFormat="1" applyFont="1" applyFill="1" applyBorder="1" applyAlignment="1">
      <alignment horizontal="center"/>
    </xf>
    <xf numFmtId="164" fontId="3" fillId="9" borderId="6" xfId="0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vertical="top"/>
    </xf>
    <xf numFmtId="164" fontId="3" fillId="6" borderId="4" xfId="0" applyNumberFormat="1" applyFont="1" applyFill="1" applyBorder="1" applyAlignment="1"/>
    <xf numFmtId="164" fontId="8" fillId="0" borderId="1" xfId="0" applyNumberFormat="1" applyFont="1" applyBorder="1" applyAlignment="1">
      <alignment horizontal="left" vertical="top" wrapText="1" indent="1"/>
    </xf>
    <xf numFmtId="164" fontId="24" fillId="0" borderId="1" xfId="0" applyNumberFormat="1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 indent="1"/>
    </xf>
    <xf numFmtId="164" fontId="3" fillId="0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left"/>
    </xf>
    <xf numFmtId="0" fontId="19" fillId="0" borderId="0" xfId="0" applyFont="1"/>
    <xf numFmtId="164" fontId="8" fillId="3" borderId="10" xfId="0" applyNumberFormat="1" applyFont="1" applyFill="1" applyBorder="1" applyAlignment="1">
      <alignment horizontal="left" vertical="center" wrapText="1" indent="1"/>
    </xf>
    <xf numFmtId="2" fontId="7" fillId="0" borderId="11" xfId="0" applyNumberFormat="1" applyFont="1" applyBorder="1" applyAlignment="1">
      <alignment horizontal="center" vertical="top"/>
    </xf>
    <xf numFmtId="164" fontId="1" fillId="7" borderId="1" xfId="0" applyNumberFormat="1" applyFont="1" applyFill="1" applyBorder="1" applyAlignment="1"/>
    <xf numFmtId="164" fontId="3" fillId="7" borderId="1" xfId="0" applyNumberFormat="1" applyFont="1" applyFill="1" applyBorder="1" applyAlignment="1"/>
    <xf numFmtId="164" fontId="3" fillId="0" borderId="8" xfId="0" applyNumberFormat="1" applyFont="1" applyBorder="1" applyAlignment="1"/>
    <xf numFmtId="49" fontId="7" fillId="0" borderId="4" xfId="0" applyNumberFormat="1" applyFont="1" applyBorder="1" applyAlignment="1">
      <alignment horizontal="center" vertical="top"/>
    </xf>
    <xf numFmtId="2" fontId="7" fillId="0" borderId="12" xfId="0" applyNumberFormat="1" applyFont="1" applyBorder="1" applyAlignment="1">
      <alignment vertical="center" wrapText="1"/>
    </xf>
    <xf numFmtId="2" fontId="7" fillId="0" borderId="4" xfId="0" applyNumberFormat="1" applyFont="1" applyBorder="1" applyAlignment="1">
      <alignment vertical="center" wrapText="1"/>
    </xf>
    <xf numFmtId="164" fontId="8" fillId="0" borderId="5" xfId="0" applyNumberFormat="1" applyFont="1" applyBorder="1" applyAlignment="1">
      <alignment horizontal="left" vertical="center" wrapText="1" indent="1"/>
    </xf>
    <xf numFmtId="2" fontId="7" fillId="0" borderId="4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 indent="23"/>
    </xf>
    <xf numFmtId="164" fontId="3" fillId="0" borderId="11" xfId="0" applyNumberFormat="1" applyFont="1" applyBorder="1" applyAlignment="1">
      <alignment horizontal="left"/>
    </xf>
    <xf numFmtId="0" fontId="8" fillId="0" borderId="4" xfId="0" applyFont="1" applyBorder="1" applyAlignment="1">
      <alignment horizontal="left" wrapText="1" indent="1"/>
    </xf>
    <xf numFmtId="164" fontId="3" fillId="6" borderId="3" xfId="0" applyNumberFormat="1" applyFont="1" applyFill="1" applyBorder="1" applyAlignment="1"/>
    <xf numFmtId="2" fontId="7" fillId="0" borderId="2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164" fontId="8" fillId="0" borderId="13" xfId="0" applyNumberFormat="1" applyFont="1" applyBorder="1" applyAlignment="1">
      <alignment horizontal="left" vertical="center" wrapText="1" indent="1"/>
    </xf>
    <xf numFmtId="0" fontId="15" fillId="0" borderId="0" xfId="0" applyFont="1" applyAlignment="1">
      <alignment horizontal="left" wrapText="1" indent="23"/>
    </xf>
    <xf numFmtId="164" fontId="3" fillId="6" borderId="10" xfId="0" applyNumberFormat="1" applyFont="1" applyFill="1" applyBorder="1" applyAlignment="1"/>
    <xf numFmtId="164" fontId="3" fillId="7" borderId="8" xfId="0" applyNumberFormat="1" applyFont="1" applyFill="1" applyBorder="1" applyAlignment="1"/>
    <xf numFmtId="164" fontId="3" fillId="0" borderId="11" xfId="0" applyNumberFormat="1" applyFont="1" applyFill="1" applyBorder="1" applyAlignment="1"/>
    <xf numFmtId="164" fontId="3" fillId="7" borderId="2" xfId="0" applyNumberFormat="1" applyFont="1" applyFill="1" applyBorder="1" applyAlignment="1"/>
    <xf numFmtId="164" fontId="3" fillId="7" borderId="15" xfId="0" applyNumberFormat="1" applyFont="1" applyFill="1" applyBorder="1" applyAlignment="1"/>
    <xf numFmtId="164" fontId="4" fillId="3" borderId="1" xfId="0" applyNumberFormat="1" applyFont="1" applyFill="1" applyBorder="1" applyAlignment="1"/>
    <xf numFmtId="164" fontId="3" fillId="6" borderId="9" xfId="0" applyNumberFormat="1" applyFont="1" applyFill="1" applyBorder="1" applyAlignment="1"/>
    <xf numFmtId="164" fontId="3" fillId="0" borderId="2" xfId="0" applyNumberFormat="1" applyFont="1" applyFill="1" applyBorder="1" applyAlignment="1"/>
    <xf numFmtId="164" fontId="3" fillId="6" borderId="12" xfId="0" applyNumberFormat="1" applyFont="1" applyFill="1" applyBorder="1" applyAlignment="1"/>
    <xf numFmtId="164" fontId="3" fillId="7" borderId="9" xfId="0" applyNumberFormat="1" applyFont="1" applyFill="1" applyBorder="1" applyAlignment="1"/>
    <xf numFmtId="164" fontId="3" fillId="7" borderId="12" xfId="0" applyNumberFormat="1" applyFont="1" applyFill="1" applyBorder="1" applyAlignment="1"/>
    <xf numFmtId="164" fontId="3" fillId="6" borderId="4" xfId="0" applyNumberFormat="1" applyFont="1" applyFill="1" applyBorder="1" applyAlignment="1">
      <alignment horizontal="right"/>
    </xf>
    <xf numFmtId="164" fontId="3" fillId="7" borderId="6" xfId="0" applyNumberFormat="1" applyFont="1" applyFill="1" applyBorder="1" applyAlignment="1"/>
    <xf numFmtId="164" fontId="3" fillId="0" borderId="6" xfId="0" applyNumberFormat="1" applyFont="1" applyBorder="1" applyAlignment="1"/>
    <xf numFmtId="164" fontId="3" fillId="7" borderId="10" xfId="0" applyNumberFormat="1" applyFont="1" applyFill="1" applyBorder="1" applyAlignment="1"/>
    <xf numFmtId="164" fontId="3" fillId="7" borderId="13" xfId="0" applyNumberFormat="1" applyFont="1" applyFill="1" applyBorder="1" applyAlignment="1"/>
    <xf numFmtId="164" fontId="3" fillId="0" borderId="13" xfId="0" applyNumberFormat="1" applyFont="1" applyBorder="1" applyAlignment="1"/>
    <xf numFmtId="164" fontId="3" fillId="0" borderId="0" xfId="0" applyNumberFormat="1" applyFont="1" applyBorder="1" applyAlignment="1"/>
    <xf numFmtId="164" fontId="3" fillId="7" borderId="4" xfId="0" applyNumberFormat="1" applyFont="1" applyFill="1" applyBorder="1" applyAlignment="1"/>
    <xf numFmtId="164" fontId="3" fillId="7" borderId="14" xfId="0" applyNumberFormat="1" applyFont="1" applyFill="1" applyBorder="1" applyAlignment="1"/>
    <xf numFmtId="164" fontId="3" fillId="7" borderId="0" xfId="0" applyNumberFormat="1" applyFont="1" applyFill="1" applyBorder="1" applyAlignment="1"/>
    <xf numFmtId="164" fontId="3" fillId="0" borderId="10" xfId="0" applyNumberFormat="1" applyFont="1" applyBorder="1" applyAlignment="1"/>
    <xf numFmtId="164" fontId="3" fillId="0" borderId="2" xfId="0" applyNumberFormat="1" applyFont="1" applyBorder="1" applyAlignment="1">
      <alignment horizontal="right"/>
    </xf>
    <xf numFmtId="164" fontId="3" fillId="7" borderId="3" xfId="0" applyNumberFormat="1" applyFont="1" applyFill="1" applyBorder="1" applyAlignment="1"/>
    <xf numFmtId="164" fontId="3" fillId="0" borderId="3" xfId="0" applyNumberFormat="1" applyFont="1" applyBorder="1" applyAlignment="1"/>
    <xf numFmtId="164" fontId="3" fillId="0" borderId="8" xfId="0" applyNumberFormat="1" applyFont="1" applyFill="1" applyBorder="1" applyAlignment="1"/>
    <xf numFmtId="164" fontId="3" fillId="0" borderId="5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12" xfId="0" applyNumberFormat="1" applyFont="1" applyBorder="1" applyAlignment="1"/>
    <xf numFmtId="164" fontId="3" fillId="7" borderId="0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/>
    <xf numFmtId="164" fontId="3" fillId="0" borderId="9" xfId="0" applyNumberFormat="1" applyFont="1" applyBorder="1" applyAlignment="1"/>
    <xf numFmtId="164" fontId="4" fillId="6" borderId="11" xfId="0" applyNumberFormat="1" applyFont="1" applyFill="1" applyBorder="1" applyAlignment="1"/>
    <xf numFmtId="164" fontId="4" fillId="7" borderId="11" xfId="0" applyNumberFormat="1" applyFont="1" applyFill="1" applyBorder="1" applyAlignment="1"/>
    <xf numFmtId="164" fontId="4" fillId="3" borderId="11" xfId="0" applyNumberFormat="1" applyFont="1" applyFill="1" applyBorder="1" applyAlignment="1"/>
    <xf numFmtId="164" fontId="3" fillId="0" borderId="15" xfId="0" applyNumberFormat="1" applyFont="1" applyBorder="1" applyAlignment="1"/>
    <xf numFmtId="164" fontId="3" fillId="6" borderId="7" xfId="0" applyNumberFormat="1" applyFont="1" applyFill="1" applyBorder="1" applyAlignment="1"/>
    <xf numFmtId="164" fontId="1" fillId="6" borderId="4" xfId="0" applyNumberFormat="1" applyFont="1" applyFill="1" applyBorder="1" applyAlignment="1"/>
    <xf numFmtId="164" fontId="1" fillId="6" borderId="12" xfId="0" applyNumberFormat="1" applyFont="1" applyFill="1" applyBorder="1" applyAlignment="1"/>
    <xf numFmtId="164" fontId="8" fillId="0" borderId="5" xfId="0" applyNumberFormat="1" applyFont="1" applyFill="1" applyBorder="1" applyAlignment="1">
      <alignment horizontal="left" wrapText="1" indent="1"/>
    </xf>
    <xf numFmtId="49" fontId="7" fillId="0" borderId="2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wrapText="1" indent="1"/>
    </xf>
    <xf numFmtId="164" fontId="7" fillId="0" borderId="5" xfId="0" applyNumberFormat="1" applyFont="1" applyBorder="1" applyAlignment="1">
      <alignment vertical="top"/>
    </xf>
    <xf numFmtId="164" fontId="3" fillId="6" borderId="9" xfId="0" applyNumberFormat="1" applyFont="1" applyFill="1" applyBorder="1" applyAlignment="1">
      <alignment vertical="top"/>
    </xf>
    <xf numFmtId="164" fontId="7" fillId="0" borderId="2" xfId="0" applyNumberFormat="1" applyFont="1" applyBorder="1" applyAlignment="1">
      <alignment vertical="top"/>
    </xf>
    <xf numFmtId="164" fontId="3" fillId="0" borderId="12" xfId="0" applyNumberFormat="1" applyFont="1" applyFill="1" applyBorder="1" applyAlignment="1"/>
    <xf numFmtId="0" fontId="15" fillId="0" borderId="0" xfId="0" applyFont="1" applyAlignment="1">
      <alignment horizontal="left" wrapText="1" indent="23"/>
    </xf>
    <xf numFmtId="164" fontId="9" fillId="4" borderId="1" xfId="0" applyNumberFormat="1" applyFont="1" applyFill="1" applyBorder="1"/>
    <xf numFmtId="164" fontId="3" fillId="7" borderId="2" xfId="0" applyNumberFormat="1" applyFont="1" applyFill="1" applyBorder="1" applyAlignment="1">
      <alignment horizontal="right"/>
    </xf>
    <xf numFmtId="164" fontId="8" fillId="0" borderId="11" xfId="0" applyNumberFormat="1" applyFont="1" applyBorder="1" applyAlignment="1">
      <alignment wrapText="1"/>
    </xf>
    <xf numFmtId="164" fontId="15" fillId="0" borderId="0" xfId="0" applyNumberFormat="1" applyFont="1" applyAlignment="1">
      <alignment horizontal="left" indent="24"/>
    </xf>
    <xf numFmtId="164" fontId="15" fillId="0" borderId="0" xfId="0" applyNumberFormat="1" applyFont="1" applyAlignment="1">
      <alignment horizontal="left" indent="25"/>
    </xf>
    <xf numFmtId="164" fontId="15" fillId="0" borderId="0" xfId="0" applyNumberFormat="1" applyFont="1" applyAlignment="1">
      <alignment horizontal="left" vertical="top" indent="25"/>
    </xf>
    <xf numFmtId="164" fontId="15" fillId="0" borderId="0" xfId="0" applyNumberFormat="1" applyFont="1" applyAlignment="1">
      <alignment horizontal="left"/>
    </xf>
    <xf numFmtId="164" fontId="1" fillId="3" borderId="1" xfId="0" applyNumberFormat="1" applyFont="1" applyFill="1" applyBorder="1" applyAlignment="1"/>
    <xf numFmtId="164" fontId="5" fillId="0" borderId="1" xfId="0" applyNumberFormat="1" applyFont="1" applyBorder="1" applyAlignment="1"/>
    <xf numFmtId="164" fontId="1" fillId="3" borderId="2" xfId="0" applyNumberFormat="1" applyFont="1" applyFill="1" applyBorder="1"/>
    <xf numFmtId="164" fontId="1" fillId="3" borderId="2" xfId="0" applyNumberFormat="1" applyFont="1" applyFill="1" applyBorder="1" applyAlignment="1">
      <alignment horizontal="right"/>
    </xf>
    <xf numFmtId="164" fontId="3" fillId="6" borderId="9" xfId="0" applyNumberFormat="1" applyFont="1" applyFill="1" applyBorder="1" applyAlignment="1">
      <alignment horizontal="right"/>
    </xf>
    <xf numFmtId="164" fontId="7" fillId="0" borderId="2" xfId="0" applyNumberFormat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2" fontId="7" fillId="0" borderId="5" xfId="0" applyNumberFormat="1" applyFont="1" applyFill="1" applyBorder="1" applyAlignment="1">
      <alignment horizontal="center" vertical="top"/>
    </xf>
    <xf numFmtId="2" fontId="7" fillId="0" borderId="11" xfId="0" applyNumberFormat="1" applyFont="1" applyFill="1" applyBorder="1" applyAlignment="1">
      <alignment horizontal="center" vertical="top"/>
    </xf>
    <xf numFmtId="164" fontId="7" fillId="0" borderId="6" xfId="0" applyNumberFormat="1" applyFont="1" applyBorder="1" applyAlignment="1">
      <alignment horizontal="center" vertical="top"/>
    </xf>
    <xf numFmtId="164" fontId="7" fillId="0" borderId="13" xfId="0" applyNumberFormat="1" applyFont="1" applyBorder="1" applyAlignment="1">
      <alignment horizontal="center" vertical="top"/>
    </xf>
    <xf numFmtId="164" fontId="8" fillId="0" borderId="5" xfId="0" applyNumberFormat="1" applyFont="1" applyFill="1" applyBorder="1" applyAlignment="1">
      <alignment horizontal="left" wrapText="1" indent="1"/>
    </xf>
    <xf numFmtId="2" fontId="7" fillId="0" borderId="3" xfId="0" applyNumberFormat="1" applyFont="1" applyBorder="1" applyAlignment="1">
      <alignment horizontal="center" wrapText="1"/>
    </xf>
    <xf numFmtId="2" fontId="7" fillId="0" borderId="8" xfId="0" applyNumberFormat="1" applyFont="1" applyBorder="1" applyAlignment="1">
      <alignment vertical="center" wrapText="1"/>
    </xf>
    <xf numFmtId="164" fontId="8" fillId="5" borderId="11" xfId="0" applyNumberFormat="1" applyFont="1" applyFill="1" applyBorder="1" applyAlignment="1">
      <alignment horizontal="left" wrapText="1" indent="1"/>
    </xf>
    <xf numFmtId="164" fontId="8" fillId="0" borderId="11" xfId="0" applyNumberFormat="1" applyFont="1" applyBorder="1" applyAlignment="1">
      <alignment horizontal="left" vertical="center" wrapText="1" indent="1"/>
    </xf>
    <xf numFmtId="164" fontId="3" fillId="6" borderId="6" xfId="0" applyNumberFormat="1" applyFont="1" applyFill="1" applyBorder="1" applyAlignment="1">
      <alignment vertical="top"/>
    </xf>
    <xf numFmtId="164" fontId="3" fillId="7" borderId="6" xfId="0" applyNumberFormat="1" applyFont="1" applyFill="1" applyBorder="1" applyAlignment="1">
      <alignment vertical="top"/>
    </xf>
    <xf numFmtId="164" fontId="3" fillId="7" borderId="3" xfId="0" applyNumberFormat="1" applyFont="1" applyFill="1" applyBorder="1" applyAlignment="1">
      <alignment vertical="top"/>
    </xf>
    <xf numFmtId="2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164" fontId="3" fillId="3" borderId="6" xfId="0" applyNumberFormat="1" applyFont="1" applyFill="1" applyBorder="1" applyAlignment="1">
      <alignment horizontal="center" vertical="top"/>
    </xf>
    <xf numFmtId="164" fontId="3" fillId="3" borderId="13" xfId="0" applyNumberFormat="1" applyFont="1" applyFill="1" applyBorder="1" applyAlignment="1">
      <alignment vertical="top"/>
    </xf>
    <xf numFmtId="164" fontId="3" fillId="3" borderId="14" xfId="0" applyNumberFormat="1" applyFont="1" applyFill="1" applyBorder="1" applyAlignment="1">
      <alignment vertical="top"/>
    </xf>
    <xf numFmtId="164" fontId="7" fillId="3" borderId="10" xfId="0" applyNumberFormat="1" applyFont="1" applyFill="1" applyBorder="1" applyAlignment="1">
      <alignment vertical="top"/>
    </xf>
    <xf numFmtId="164" fontId="7" fillId="3" borderId="12" xfId="0" applyNumberFormat="1" applyFont="1" applyFill="1" applyBorder="1" applyAlignment="1">
      <alignment vertical="top"/>
    </xf>
    <xf numFmtId="164" fontId="8" fillId="3" borderId="5" xfId="0" applyNumberFormat="1" applyFont="1" applyFill="1" applyBorder="1" applyAlignment="1">
      <alignment horizontal="left" vertical="center"/>
    </xf>
    <xf numFmtId="164" fontId="8" fillId="3" borderId="5" xfId="0" applyNumberFormat="1" applyFont="1" applyFill="1" applyBorder="1" applyAlignment="1">
      <alignment horizontal="left" vertical="center" wrapText="1" indent="1"/>
    </xf>
    <xf numFmtId="164" fontId="3" fillId="6" borderId="15" xfId="0" applyNumberFormat="1" applyFont="1" applyFill="1" applyBorder="1" applyAlignment="1"/>
    <xf numFmtId="49" fontId="7" fillId="0" borderId="9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 vertical="top"/>
    </xf>
    <xf numFmtId="164" fontId="7" fillId="3" borderId="11" xfId="0" applyNumberFormat="1" applyFon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3" fillId="6" borderId="3" xfId="0" applyNumberFormat="1" applyFont="1" applyFill="1" applyBorder="1"/>
    <xf numFmtId="164" fontId="3" fillId="7" borderId="3" xfId="0" applyNumberFormat="1" applyFont="1" applyFill="1" applyBorder="1"/>
    <xf numFmtId="164" fontId="7" fillId="0" borderId="14" xfId="0" applyNumberFormat="1" applyFont="1" applyFill="1" applyBorder="1" applyAlignment="1">
      <alignment horizontal="center"/>
    </xf>
    <xf numFmtId="164" fontId="3" fillId="6" borderId="8" xfId="0" applyNumberFormat="1" applyFont="1" applyFill="1" applyBorder="1"/>
    <xf numFmtId="164" fontId="3" fillId="0" borderId="12" xfId="0" applyNumberFormat="1" applyFont="1" applyBorder="1"/>
    <xf numFmtId="164" fontId="3" fillId="0" borderId="9" xfId="0" applyNumberFormat="1" applyFont="1" applyFill="1" applyBorder="1" applyAlignment="1"/>
    <xf numFmtId="164" fontId="8" fillId="0" borderId="11" xfId="0" applyNumberFormat="1" applyFont="1" applyBorder="1" applyAlignment="1">
      <alignment horizontal="left" vertical="top" wrapText="1" indent="1"/>
    </xf>
    <xf numFmtId="164" fontId="23" fillId="6" borderId="2" xfId="0" applyNumberFormat="1" applyFont="1" applyFill="1" applyBorder="1" applyAlignment="1"/>
    <xf numFmtId="164" fontId="24" fillId="0" borderId="5" xfId="0" applyNumberFormat="1" applyFont="1" applyBorder="1" applyAlignment="1">
      <alignment horizontal="left" vertical="center" wrapText="1" indent="1"/>
    </xf>
    <xf numFmtId="164" fontId="9" fillId="3" borderId="0" xfId="0" applyNumberFormat="1" applyFont="1" applyFill="1" applyBorder="1" applyAlignment="1">
      <alignment vertical="center"/>
    </xf>
    <xf numFmtId="164" fontId="4" fillId="3" borderId="3" xfId="0" applyNumberFormat="1" applyFont="1" applyFill="1" applyBorder="1"/>
    <xf numFmtId="164" fontId="8" fillId="3" borderId="8" xfId="0" applyNumberFormat="1" applyFont="1" applyFill="1" applyBorder="1" applyAlignment="1">
      <alignment vertical="center" wrapText="1"/>
    </xf>
    <xf numFmtId="164" fontId="8" fillId="0" borderId="5" xfId="0" applyNumberFormat="1" applyFont="1" applyFill="1" applyBorder="1" applyAlignment="1">
      <alignment horizontal="left" wrapText="1" indent="1"/>
    </xf>
    <xf numFmtId="0" fontId="3" fillId="0" borderId="1" xfId="0" applyFont="1" applyBorder="1" applyAlignment="1">
      <alignment horizontal="left" wrapText="1"/>
    </xf>
    <xf numFmtId="164" fontId="3" fillId="7" borderId="7" xfId="0" applyNumberFormat="1" applyFont="1" applyFill="1" applyBorder="1" applyAlignment="1"/>
    <xf numFmtId="164" fontId="3" fillId="6" borderId="2" xfId="0" applyNumberFormat="1" applyFont="1" applyFill="1" applyBorder="1" applyAlignment="1">
      <alignment horizontal="right"/>
    </xf>
    <xf numFmtId="164" fontId="3" fillId="6" borderId="3" xfId="0" applyNumberFormat="1" applyFont="1" applyFill="1" applyBorder="1" applyAlignment="1">
      <alignment horizontal="right"/>
    </xf>
    <xf numFmtId="164" fontId="3" fillId="7" borderId="5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4" xfId="0" applyNumberFormat="1" applyFont="1" applyBorder="1" applyAlignment="1"/>
    <xf numFmtId="2" fontId="7" fillId="0" borderId="2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0" borderId="2" xfId="0" applyNumberFormat="1" applyFont="1" applyFill="1" applyBorder="1" applyAlignment="1">
      <alignment horizontal="center" vertical="top"/>
    </xf>
    <xf numFmtId="164" fontId="3" fillId="11" borderId="1" xfId="0" applyNumberFormat="1" applyFont="1" applyFill="1" applyBorder="1" applyAlignment="1">
      <alignment vertical="center" wrapText="1"/>
    </xf>
    <xf numFmtId="164" fontId="3" fillId="11" borderId="1" xfId="0" applyNumberFormat="1" applyFont="1" applyFill="1" applyBorder="1" applyAlignment="1">
      <alignment horizontal="right"/>
    </xf>
    <xf numFmtId="164" fontId="3" fillId="11" borderId="0" xfId="0" applyNumberFormat="1" applyFont="1" applyFill="1"/>
    <xf numFmtId="0" fontId="3" fillId="0" borderId="1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left"/>
    </xf>
    <xf numFmtId="164" fontId="13" fillId="0" borderId="0" xfId="0" applyNumberFormat="1" applyFont="1" applyBorder="1"/>
    <xf numFmtId="164" fontId="8" fillId="0" borderId="0" xfId="0" applyNumberFormat="1" applyFont="1" applyBorder="1" applyAlignment="1">
      <alignment horizontal="left" vertical="center" wrapText="1" indent="1"/>
    </xf>
    <xf numFmtId="164" fontId="8" fillId="0" borderId="1" xfId="0" applyNumberFormat="1" applyFont="1" applyFill="1" applyBorder="1" applyAlignment="1">
      <alignment horizontal="right"/>
    </xf>
    <xf numFmtId="164" fontId="8" fillId="0" borderId="5" xfId="0" applyNumberFormat="1" applyFont="1" applyFill="1" applyBorder="1" applyAlignment="1">
      <alignment horizontal="left" wrapText="1" indent="1"/>
    </xf>
    <xf numFmtId="2" fontId="7" fillId="0" borderId="5" xfId="0" applyNumberFormat="1" applyFont="1" applyBorder="1" applyAlignment="1">
      <alignment horizontal="center" vertical="top"/>
    </xf>
    <xf numFmtId="2" fontId="7" fillId="0" borderId="9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vertical="top"/>
    </xf>
    <xf numFmtId="0" fontId="8" fillId="0" borderId="5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 indent="1"/>
    </xf>
    <xf numFmtId="2" fontId="7" fillId="0" borderId="12" xfId="0" applyNumberFormat="1" applyFont="1" applyBorder="1" applyAlignment="1">
      <alignment vertical="top"/>
    </xf>
    <xf numFmtId="0" fontId="8" fillId="0" borderId="11" xfId="0" applyFont="1" applyFill="1" applyBorder="1" applyAlignment="1">
      <alignment horizontal="left" wrapText="1" indent="1"/>
    </xf>
    <xf numFmtId="164" fontId="8" fillId="0" borderId="10" xfId="0" applyNumberFormat="1" applyFont="1" applyBorder="1"/>
    <xf numFmtId="164" fontId="8" fillId="0" borderId="10" xfId="0" applyNumberFormat="1" applyFont="1" applyFill="1" applyBorder="1" applyAlignment="1">
      <alignment horizontal="left" wrapText="1" indent="1"/>
    </xf>
    <xf numFmtId="0" fontId="8" fillId="0" borderId="12" xfId="0" applyFont="1" applyFill="1" applyBorder="1" applyAlignment="1">
      <alignment horizontal="left" wrapText="1" indent="1"/>
    </xf>
    <xf numFmtId="2" fontId="7" fillId="0" borderId="9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left" wrapText="1" indent="1"/>
    </xf>
    <xf numFmtId="164" fontId="3" fillId="0" borderId="1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left" wrapText="1" indent="23"/>
    </xf>
    <xf numFmtId="164" fontId="15" fillId="0" borderId="0" xfId="0" applyNumberFormat="1" applyFont="1" applyAlignment="1">
      <alignment horizontal="left"/>
    </xf>
    <xf numFmtId="0" fontId="15" fillId="0" borderId="0" xfId="0" applyFont="1" applyAlignment="1">
      <alignment wrapText="1"/>
    </xf>
    <xf numFmtId="164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wrapText="1" indent="22"/>
    </xf>
    <xf numFmtId="164" fontId="15" fillId="0" borderId="0" xfId="0" applyNumberFormat="1" applyFont="1" applyAlignment="1">
      <alignment horizontal="left" indent="22"/>
    </xf>
    <xf numFmtId="0" fontId="15" fillId="0" borderId="0" xfId="0" applyFont="1" applyAlignment="1">
      <alignment horizontal="left" wrapText="1" indent="23"/>
    </xf>
    <xf numFmtId="164" fontId="15" fillId="0" borderId="0" xfId="0" applyNumberFormat="1" applyFont="1" applyAlignment="1">
      <alignment horizontal="left" indent="23"/>
    </xf>
    <xf numFmtId="164" fontId="4" fillId="0" borderId="0" xfId="0" applyNumberFormat="1" applyFont="1" applyAlignment="1">
      <alignment horizont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164" fontId="7" fillId="7" borderId="5" xfId="0" applyNumberFormat="1" applyFont="1" applyFill="1" applyBorder="1" applyAlignment="1">
      <alignment horizontal="center" vertical="center" wrapText="1"/>
    </xf>
    <xf numFmtId="164" fontId="7" fillId="7" borderId="11" xfId="0" applyNumberFormat="1" applyFont="1" applyFill="1" applyBorder="1" applyAlignment="1">
      <alignment horizontal="center" vertical="center" wrapText="1"/>
    </xf>
    <xf numFmtId="164" fontId="7" fillId="7" borderId="15" xfId="0" applyNumberFormat="1" applyFont="1" applyFill="1" applyBorder="1" applyAlignment="1">
      <alignment horizontal="center" vertical="center"/>
    </xf>
    <xf numFmtId="164" fontId="7" fillId="7" borderId="7" xfId="0" applyNumberFormat="1" applyFont="1" applyFill="1" applyBorder="1" applyAlignment="1">
      <alignment horizontal="center" vertical="center"/>
    </xf>
    <xf numFmtId="164" fontId="7" fillId="7" borderId="4" xfId="0" applyNumberFormat="1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left"/>
    </xf>
    <xf numFmtId="164" fontId="5" fillId="0" borderId="7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 wrapText="1"/>
    </xf>
    <xf numFmtId="164" fontId="7" fillId="6" borderId="11" xfId="0" applyNumberFormat="1" applyFont="1" applyFill="1" applyBorder="1" applyAlignment="1">
      <alignment horizontal="center" vertical="center" wrapText="1"/>
    </xf>
    <xf numFmtId="164" fontId="7" fillId="6" borderId="15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/>
    </xf>
    <xf numFmtId="164" fontId="7" fillId="0" borderId="15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6" borderId="9" xfId="0" applyNumberFormat="1" applyFont="1" applyFill="1" applyBorder="1" applyAlignment="1">
      <alignment horizontal="center" vertical="center" wrapText="1"/>
    </xf>
    <xf numFmtId="164" fontId="7" fillId="6" borderId="12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164" fontId="5" fillId="0" borderId="9" xfId="0" applyNumberFormat="1" applyFont="1" applyBorder="1" applyAlignment="1">
      <alignment horizontal="left"/>
    </xf>
    <xf numFmtId="164" fontId="7" fillId="7" borderId="9" xfId="0" applyNumberFormat="1" applyFont="1" applyFill="1" applyBorder="1" applyAlignment="1">
      <alignment horizontal="center" vertical="center" wrapText="1"/>
    </xf>
    <xf numFmtId="164" fontId="7" fillId="7" borderId="12" xfId="0" applyNumberFormat="1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left" indent="24"/>
    </xf>
    <xf numFmtId="0" fontId="15" fillId="0" borderId="0" xfId="0" applyFont="1" applyAlignment="1">
      <alignment horizontal="left" wrapText="1" indent="24"/>
    </xf>
    <xf numFmtId="164" fontId="5" fillId="0" borderId="15" xfId="0" applyNumberFormat="1" applyFont="1" applyFill="1" applyBorder="1" applyAlignment="1">
      <alignment horizontal="left"/>
    </xf>
    <xf numFmtId="164" fontId="5" fillId="0" borderId="7" xfId="0" applyNumberFormat="1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left"/>
    </xf>
    <xf numFmtId="164" fontId="7" fillId="7" borderId="6" xfId="0" applyNumberFormat="1" applyFont="1" applyFill="1" applyBorder="1" applyAlignment="1">
      <alignment horizontal="center" vertical="center" wrapText="1"/>
    </xf>
    <xf numFmtId="164" fontId="7" fillId="7" borderId="1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top"/>
    </xf>
    <xf numFmtId="164" fontId="3" fillId="3" borderId="5" xfId="0" applyNumberFormat="1" applyFont="1" applyFill="1" applyBorder="1" applyAlignment="1">
      <alignment horizontal="center" vertical="top"/>
    </xf>
    <xf numFmtId="164" fontId="3" fillId="3" borderId="11" xfId="0" applyNumberFormat="1" applyFont="1" applyFill="1" applyBorder="1" applyAlignment="1">
      <alignment horizontal="center" vertical="top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7" fillId="0" borderId="2" xfId="0" applyNumberFormat="1" applyFont="1" applyFill="1" applyBorder="1" applyAlignment="1">
      <alignment horizontal="center" vertical="top"/>
    </xf>
    <xf numFmtId="164" fontId="7" fillId="0" borderId="11" xfId="0" applyNumberFormat="1" applyFont="1" applyFill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/>
    </xf>
    <xf numFmtId="164" fontId="3" fillId="0" borderId="6" xfId="0" applyNumberFormat="1" applyFont="1" applyFill="1" applyBorder="1" applyAlignment="1">
      <alignment horizontal="center" vertical="top"/>
    </xf>
    <xf numFmtId="164" fontId="3" fillId="0" borderId="13" xfId="0" applyNumberFormat="1" applyFont="1" applyFill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center" vertical="top"/>
    </xf>
    <xf numFmtId="164" fontId="15" fillId="0" borderId="0" xfId="0" applyNumberFormat="1" applyFont="1" applyAlignment="1">
      <alignment horizontal="left" indent="25"/>
    </xf>
    <xf numFmtId="0" fontId="15" fillId="0" borderId="0" xfId="0" applyFont="1" applyAlignment="1">
      <alignment horizontal="left" wrapText="1" indent="25"/>
    </xf>
    <xf numFmtId="164" fontId="4" fillId="0" borderId="0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top"/>
    </xf>
    <xf numFmtId="2" fontId="7" fillId="0" borderId="6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164" fontId="8" fillId="0" borderId="5" xfId="0" applyNumberFormat="1" applyFont="1" applyBorder="1" applyAlignment="1">
      <alignment horizontal="left" vertical="top" wrapText="1" indent="1"/>
    </xf>
    <xf numFmtId="164" fontId="8" fillId="0" borderId="11" xfId="0" applyNumberFormat="1" applyFont="1" applyBorder="1" applyAlignment="1">
      <alignment horizontal="left" vertical="top" wrapText="1" indent="1"/>
    </xf>
    <xf numFmtId="2" fontId="7" fillId="0" borderId="9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left" wrapText="1" indent="1"/>
    </xf>
    <xf numFmtId="164" fontId="5" fillId="0" borderId="2" xfId="0" applyNumberFormat="1" applyFont="1" applyFill="1" applyBorder="1" applyAlignment="1">
      <alignment horizontal="left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left" vertical="center" wrapText="1" indent="1"/>
    </xf>
    <xf numFmtId="164" fontId="15" fillId="0" borderId="0" xfId="0" applyNumberFormat="1" applyFont="1" applyAlignment="1">
      <alignment horizontal="left" vertical="top" indent="25"/>
    </xf>
    <xf numFmtId="0" fontId="15" fillId="0" borderId="0" xfId="0" applyFont="1" applyAlignment="1">
      <alignment horizontal="left" vertical="top" wrapText="1" indent="25"/>
    </xf>
    <xf numFmtId="164" fontId="3" fillId="0" borderId="1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 wrapText="1"/>
    </xf>
    <xf numFmtId="1" fontId="4" fillId="0" borderId="0" xfId="0" applyNumberFormat="1" applyFont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left" indent="26"/>
    </xf>
    <xf numFmtId="0" fontId="15" fillId="10" borderId="0" xfId="0" applyFont="1" applyFill="1" applyAlignment="1">
      <alignment horizontal="left" wrapText="1" indent="26"/>
    </xf>
    <xf numFmtId="0" fontId="15" fillId="0" borderId="0" xfId="0" applyFont="1" applyAlignment="1">
      <alignment horizontal="left" wrapText="1" indent="26"/>
    </xf>
  </cellXfs>
  <cellStyles count="7">
    <cellStyle name="Įprastas" xfId="0" builtinId="0"/>
    <cellStyle name="Įprastas 2" xfId="2" xr:uid="{00000000-0005-0000-0000-000000000000}"/>
    <cellStyle name="Kablelis 2" xfId="3" xr:uid="{00000000-0005-0000-0000-000001000000}"/>
    <cellStyle name="Normal 2" xfId="4" xr:uid="{00000000-0005-0000-0000-000002000000}"/>
    <cellStyle name="Normal 3" xfId="5" xr:uid="{00000000-0005-0000-0000-000003000000}"/>
    <cellStyle name="Normal 4" xfId="6" xr:uid="{00000000-0005-0000-0000-000004000000}"/>
    <cellStyle name="Normal_SAVAPYSsssss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1"/>
  <sheetViews>
    <sheetView zoomScaleNormal="100" workbookViewId="0">
      <selection activeCell="B8" sqref="B8:E8"/>
    </sheetView>
  </sheetViews>
  <sheetFormatPr defaultColWidth="9.42578125" defaultRowHeight="15" x14ac:dyDescent="0.25"/>
  <cols>
    <col min="1" max="1" width="7.140625" style="246" customWidth="1"/>
    <col min="2" max="2" width="75.140625" style="248" customWidth="1"/>
    <col min="3" max="3" width="10.42578125" style="249" hidden="1" customWidth="1"/>
    <col min="4" max="4" width="11.7109375" style="246" hidden="1" customWidth="1"/>
    <col min="5" max="5" width="11.5703125" style="246" customWidth="1"/>
    <col min="6" max="16384" width="9.42578125" style="246"/>
  </cols>
  <sheetData>
    <row r="1" spans="2:5" x14ac:dyDescent="0.25">
      <c r="B1" s="608" t="s">
        <v>268</v>
      </c>
      <c r="C1" s="608"/>
      <c r="D1" s="608"/>
      <c r="E1" s="608"/>
    </row>
    <row r="2" spans="2:5" x14ac:dyDescent="0.25">
      <c r="B2" s="608" t="s">
        <v>467</v>
      </c>
      <c r="C2" s="608"/>
      <c r="D2" s="608"/>
      <c r="E2" s="608"/>
    </row>
    <row r="3" spans="2:5" x14ac:dyDescent="0.25">
      <c r="B3" s="608" t="s">
        <v>522</v>
      </c>
      <c r="C3" s="608"/>
      <c r="D3" s="608"/>
      <c r="E3" s="608"/>
    </row>
    <row r="4" spans="2:5" x14ac:dyDescent="0.25">
      <c r="B4" s="608" t="s">
        <v>269</v>
      </c>
      <c r="C4" s="608"/>
      <c r="D4" s="608"/>
      <c r="E4" s="608"/>
    </row>
    <row r="5" spans="2:5" ht="15" customHeight="1" x14ac:dyDescent="0.25">
      <c r="B5" s="607" t="s">
        <v>536</v>
      </c>
      <c r="C5" s="607"/>
      <c r="D5" s="607"/>
      <c r="E5" s="607"/>
    </row>
    <row r="6" spans="2:5" x14ac:dyDescent="0.25">
      <c r="B6" s="607" t="s">
        <v>553</v>
      </c>
      <c r="C6" s="607"/>
      <c r="D6" s="607"/>
      <c r="E6" s="607"/>
    </row>
    <row r="7" spans="2:5" ht="15" customHeight="1" x14ac:dyDescent="0.25">
      <c r="B7" s="607" t="s">
        <v>555</v>
      </c>
      <c r="C7" s="607"/>
      <c r="D7" s="607"/>
      <c r="E7" s="607"/>
    </row>
    <row r="8" spans="2:5" ht="13.5" customHeight="1" x14ac:dyDescent="0.25">
      <c r="B8" s="607" t="s">
        <v>559</v>
      </c>
      <c r="C8" s="607"/>
      <c r="D8" s="607"/>
      <c r="E8" s="607"/>
    </row>
    <row r="9" spans="2:5" ht="15" hidden="1" customHeight="1" x14ac:dyDescent="0.25">
      <c r="B9" s="607" t="s">
        <v>468</v>
      </c>
      <c r="C9" s="607"/>
      <c r="D9" s="607"/>
      <c r="E9" s="607"/>
    </row>
    <row r="10" spans="2:5" hidden="1" x14ac:dyDescent="0.25">
      <c r="B10" s="607" t="s">
        <v>334</v>
      </c>
      <c r="C10" s="607"/>
      <c r="D10" s="607"/>
      <c r="E10" s="607"/>
    </row>
    <row r="11" spans="2:5" ht="15" hidden="1" customHeight="1" x14ac:dyDescent="0.25">
      <c r="B11" s="607" t="s">
        <v>468</v>
      </c>
      <c r="C11" s="607"/>
      <c r="D11" s="607"/>
      <c r="E11" s="607"/>
    </row>
    <row r="12" spans="2:5" hidden="1" x14ac:dyDescent="0.25">
      <c r="B12" s="607" t="s">
        <v>334</v>
      </c>
      <c r="C12" s="607"/>
      <c r="D12" s="607"/>
      <c r="E12" s="607"/>
    </row>
    <row r="13" spans="2:5" ht="15" hidden="1" customHeight="1" x14ac:dyDescent="0.25">
      <c r="B13" s="607" t="s">
        <v>468</v>
      </c>
      <c r="C13" s="607"/>
      <c r="D13" s="607"/>
      <c r="E13" s="607"/>
    </row>
    <row r="14" spans="2:5" hidden="1" x14ac:dyDescent="0.25">
      <c r="B14" s="607" t="s">
        <v>334</v>
      </c>
      <c r="C14" s="607"/>
      <c r="D14" s="607"/>
      <c r="E14" s="607"/>
    </row>
    <row r="15" spans="2:5" ht="15" hidden="1" customHeight="1" x14ac:dyDescent="0.25">
      <c r="B15" s="607" t="s">
        <v>468</v>
      </c>
      <c r="C15" s="607"/>
      <c r="D15" s="607"/>
      <c r="E15" s="607"/>
    </row>
    <row r="16" spans="2:5" hidden="1" x14ac:dyDescent="0.25">
      <c r="B16" s="607" t="s">
        <v>334</v>
      </c>
      <c r="C16" s="607"/>
      <c r="D16" s="607"/>
      <c r="E16" s="607"/>
    </row>
    <row r="17" spans="1:5" ht="15" hidden="1" customHeight="1" x14ac:dyDescent="0.25">
      <c r="B17" s="607" t="s">
        <v>468</v>
      </c>
      <c r="C17" s="607"/>
      <c r="D17" s="607"/>
      <c r="E17" s="607"/>
    </row>
    <row r="18" spans="1:5" hidden="1" x14ac:dyDescent="0.25">
      <c r="B18" s="607" t="s">
        <v>334</v>
      </c>
      <c r="C18" s="607"/>
      <c r="D18" s="607"/>
      <c r="E18" s="607"/>
    </row>
    <row r="19" spans="1:5" ht="15" hidden="1" customHeight="1" x14ac:dyDescent="0.25">
      <c r="B19" s="607" t="s">
        <v>468</v>
      </c>
      <c r="C19" s="607"/>
      <c r="D19" s="607"/>
      <c r="E19" s="607"/>
    </row>
    <row r="20" spans="1:5" hidden="1" x14ac:dyDescent="0.25">
      <c r="B20" s="607" t="s">
        <v>334</v>
      </c>
      <c r="C20" s="607"/>
      <c r="D20" s="607"/>
      <c r="E20" s="607"/>
    </row>
    <row r="21" spans="1:5" ht="12" customHeight="1" x14ac:dyDescent="0.25">
      <c r="B21" s="247"/>
      <c r="C21" s="247"/>
      <c r="D21" s="247"/>
      <c r="E21" s="247"/>
    </row>
    <row r="22" spans="1:5" ht="15" customHeight="1" x14ac:dyDescent="0.25">
      <c r="A22" s="606" t="s">
        <v>476</v>
      </c>
      <c r="B22" s="606"/>
      <c r="C22" s="606"/>
    </row>
    <row r="23" spans="1:5" ht="21" customHeight="1" x14ac:dyDescent="0.25">
      <c r="E23" s="4" t="s">
        <v>306</v>
      </c>
    </row>
    <row r="24" spans="1:5" ht="30" x14ac:dyDescent="0.25">
      <c r="A24" s="250" t="s">
        <v>200</v>
      </c>
      <c r="B24" s="251" t="s">
        <v>201</v>
      </c>
      <c r="C24" s="252" t="s">
        <v>260</v>
      </c>
      <c r="D24" s="253" t="s">
        <v>257</v>
      </c>
      <c r="E24" s="251" t="s">
        <v>0</v>
      </c>
    </row>
    <row r="25" spans="1:5" x14ac:dyDescent="0.25">
      <c r="A25" s="254" t="s">
        <v>59</v>
      </c>
      <c r="B25" s="255" t="s">
        <v>202</v>
      </c>
      <c r="C25" s="290">
        <f>C26+C28+C32</f>
        <v>24086</v>
      </c>
      <c r="D25" s="291">
        <f>D26+D28+D32</f>
        <v>15</v>
      </c>
      <c r="E25" s="292">
        <f>E26+E28+E32</f>
        <v>24101</v>
      </c>
    </row>
    <row r="26" spans="1:5" x14ac:dyDescent="0.25">
      <c r="A26" s="254" t="s">
        <v>203</v>
      </c>
      <c r="B26" s="255" t="s">
        <v>204</v>
      </c>
      <c r="C26" s="290">
        <f>C27</f>
        <v>23516</v>
      </c>
      <c r="D26" s="291">
        <f>D27</f>
        <v>0</v>
      </c>
      <c r="E26" s="292">
        <f>E27</f>
        <v>23516</v>
      </c>
    </row>
    <row r="27" spans="1:5" ht="15" customHeight="1" x14ac:dyDescent="0.25">
      <c r="A27" s="254" t="s">
        <v>205</v>
      </c>
      <c r="B27" s="256" t="s">
        <v>316</v>
      </c>
      <c r="C27" s="42">
        <v>23516</v>
      </c>
      <c r="D27" s="293"/>
      <c r="E27" s="296">
        <f>C27+D27</f>
        <v>23516</v>
      </c>
    </row>
    <row r="28" spans="1:5" x14ac:dyDescent="0.25">
      <c r="A28" s="254" t="s">
        <v>206</v>
      </c>
      <c r="B28" s="255" t="s">
        <v>207</v>
      </c>
      <c r="C28" s="290">
        <f>C29+C30+C31</f>
        <v>510</v>
      </c>
      <c r="D28" s="291">
        <f>D29+D30+D31</f>
        <v>15</v>
      </c>
      <c r="E28" s="292">
        <f>E29+E30+E31</f>
        <v>525</v>
      </c>
    </row>
    <row r="29" spans="1:5" x14ac:dyDescent="0.25">
      <c r="A29" s="254" t="s">
        <v>208</v>
      </c>
      <c r="B29" s="256" t="s">
        <v>240</v>
      </c>
      <c r="C29" s="295">
        <v>250</v>
      </c>
      <c r="D29" s="293"/>
      <c r="E29" s="296">
        <f>C29+D29</f>
        <v>250</v>
      </c>
    </row>
    <row r="30" spans="1:5" x14ac:dyDescent="0.25">
      <c r="A30" s="254" t="s">
        <v>209</v>
      </c>
      <c r="B30" s="256" t="s">
        <v>241</v>
      </c>
      <c r="C30" s="295">
        <v>10</v>
      </c>
      <c r="D30" s="293"/>
      <c r="E30" s="296">
        <f>C30+D30</f>
        <v>10</v>
      </c>
    </row>
    <row r="31" spans="1:5" x14ac:dyDescent="0.25">
      <c r="A31" s="254" t="s">
        <v>210</v>
      </c>
      <c r="B31" s="256" t="s">
        <v>242</v>
      </c>
      <c r="C31" s="295">
        <v>250</v>
      </c>
      <c r="D31" s="293">
        <v>15</v>
      </c>
      <c r="E31" s="296">
        <f>C31+D31</f>
        <v>265</v>
      </c>
    </row>
    <row r="32" spans="1:5" x14ac:dyDescent="0.25">
      <c r="A32" s="254" t="s">
        <v>211</v>
      </c>
      <c r="B32" s="257" t="s">
        <v>212</v>
      </c>
      <c r="C32" s="290">
        <f>C33</f>
        <v>60</v>
      </c>
      <c r="D32" s="291">
        <f t="shared" ref="D32:E32" si="0">D33</f>
        <v>0</v>
      </c>
      <c r="E32" s="292">
        <f t="shared" si="0"/>
        <v>60</v>
      </c>
    </row>
    <row r="33" spans="1:5" x14ac:dyDescent="0.25">
      <c r="A33" s="254" t="s">
        <v>213</v>
      </c>
      <c r="B33" s="256" t="s">
        <v>243</v>
      </c>
      <c r="C33" s="295">
        <v>60</v>
      </c>
      <c r="D33" s="293"/>
      <c r="E33" s="296">
        <f>C33+D33</f>
        <v>60</v>
      </c>
    </row>
    <row r="34" spans="1:5" x14ac:dyDescent="0.25">
      <c r="A34" s="254" t="s">
        <v>163</v>
      </c>
      <c r="B34" s="255" t="s">
        <v>214</v>
      </c>
      <c r="C34" s="290">
        <f>C35+C40+C47+C49</f>
        <v>3238.7</v>
      </c>
      <c r="D34" s="291">
        <f>D35+D40+D47+D49</f>
        <v>19.399999999999999</v>
      </c>
      <c r="E34" s="292">
        <f>E35+E40+E47+E49</f>
        <v>3258.1000000000004</v>
      </c>
    </row>
    <row r="35" spans="1:5" x14ac:dyDescent="0.25">
      <c r="A35" s="254" t="s">
        <v>215</v>
      </c>
      <c r="B35" s="255" t="s">
        <v>216</v>
      </c>
      <c r="C35" s="290">
        <f>C36+C37+C38+C39</f>
        <v>275</v>
      </c>
      <c r="D35" s="291">
        <f>D36+D37+D38+D39</f>
        <v>0</v>
      </c>
      <c r="E35" s="292">
        <f>E36+E37+E38+E39</f>
        <v>275</v>
      </c>
    </row>
    <row r="36" spans="1:5" ht="30" x14ac:dyDescent="0.25">
      <c r="A36" s="254" t="s">
        <v>217</v>
      </c>
      <c r="B36" s="256" t="s">
        <v>244</v>
      </c>
      <c r="C36" s="295">
        <v>150</v>
      </c>
      <c r="D36" s="293"/>
      <c r="E36" s="296">
        <f>C36+D36</f>
        <v>150</v>
      </c>
    </row>
    <row r="37" spans="1:5" x14ac:dyDescent="0.25">
      <c r="A37" s="254" t="s">
        <v>218</v>
      </c>
      <c r="B37" s="256" t="s">
        <v>245</v>
      </c>
      <c r="C37" s="295">
        <v>45</v>
      </c>
      <c r="D37" s="293"/>
      <c r="E37" s="296">
        <f>C37+D37</f>
        <v>45</v>
      </c>
    </row>
    <row r="38" spans="1:5" s="2" customFormat="1" x14ac:dyDescent="0.25">
      <c r="A38" s="194" t="s">
        <v>219</v>
      </c>
      <c r="B38" s="406" t="s">
        <v>246</v>
      </c>
      <c r="C38" s="42">
        <v>80</v>
      </c>
      <c r="D38" s="100"/>
      <c r="E38" s="294">
        <f>C38+D38</f>
        <v>80</v>
      </c>
    </row>
    <row r="39" spans="1:5" hidden="1" x14ac:dyDescent="0.25">
      <c r="A39" s="254" t="s">
        <v>335</v>
      </c>
      <c r="B39" s="256" t="s">
        <v>332</v>
      </c>
      <c r="C39" s="290"/>
      <c r="D39" s="291"/>
      <c r="E39" s="292">
        <f>C39+D39</f>
        <v>0</v>
      </c>
    </row>
    <row r="40" spans="1:5" x14ac:dyDescent="0.25">
      <c r="A40" s="254" t="s">
        <v>220</v>
      </c>
      <c r="B40" s="255" t="s">
        <v>221</v>
      </c>
      <c r="C40" s="290">
        <f>C41+C42+C43+C44</f>
        <v>2941.2</v>
      </c>
      <c r="D40" s="291">
        <f t="shared" ref="D40:E40" si="1">D41+D42+D43+D44</f>
        <v>10.4</v>
      </c>
      <c r="E40" s="292">
        <f t="shared" si="1"/>
        <v>2951.6000000000004</v>
      </c>
    </row>
    <row r="41" spans="1:5" ht="15.75" customHeight="1" x14ac:dyDescent="0.25">
      <c r="A41" s="254" t="s">
        <v>222</v>
      </c>
      <c r="B41" s="256" t="s">
        <v>221</v>
      </c>
      <c r="C41" s="42">
        <v>85.1</v>
      </c>
      <c r="D41" s="100"/>
      <c r="E41" s="296">
        <f t="shared" ref="E41" si="2">C41+D41</f>
        <v>85.1</v>
      </c>
    </row>
    <row r="42" spans="1:5" x14ac:dyDescent="0.25">
      <c r="A42" s="254" t="s">
        <v>223</v>
      </c>
      <c r="B42" s="256" t="s">
        <v>340</v>
      </c>
      <c r="C42" s="42">
        <v>362</v>
      </c>
      <c r="D42" s="100"/>
      <c r="E42" s="296">
        <f t="shared" ref="E42:E50" si="3">C42+D42</f>
        <v>362</v>
      </c>
    </row>
    <row r="43" spans="1:5" x14ac:dyDescent="0.25">
      <c r="A43" s="254" t="s">
        <v>224</v>
      </c>
      <c r="B43" s="256" t="s">
        <v>270</v>
      </c>
      <c r="C43" s="295">
        <v>1009.1</v>
      </c>
      <c r="D43" s="293"/>
      <c r="E43" s="296">
        <f t="shared" si="3"/>
        <v>1009.1</v>
      </c>
    </row>
    <row r="44" spans="1:5" x14ac:dyDescent="0.25">
      <c r="A44" s="254" t="s">
        <v>346</v>
      </c>
      <c r="B44" s="261" t="s">
        <v>434</v>
      </c>
      <c r="C44" s="42">
        <f>C45+C46</f>
        <v>1485</v>
      </c>
      <c r="D44" s="100">
        <f t="shared" ref="D44:E44" si="4">D45+D46</f>
        <v>10.4</v>
      </c>
      <c r="E44" s="294">
        <f t="shared" si="4"/>
        <v>1495.4</v>
      </c>
    </row>
    <row r="45" spans="1:5" x14ac:dyDescent="0.25">
      <c r="A45" s="399" t="s">
        <v>347</v>
      </c>
      <c r="B45" s="400" t="s">
        <v>435</v>
      </c>
      <c r="C45" s="401">
        <v>40</v>
      </c>
      <c r="D45" s="402">
        <v>10.4</v>
      </c>
      <c r="E45" s="403">
        <f>C45+D45</f>
        <v>50.4</v>
      </c>
    </row>
    <row r="46" spans="1:5" x14ac:dyDescent="0.25">
      <c r="A46" s="399" t="s">
        <v>348</v>
      </c>
      <c r="B46" s="400" t="s">
        <v>436</v>
      </c>
      <c r="C46" s="401">
        <v>1445</v>
      </c>
      <c r="D46" s="402"/>
      <c r="E46" s="403">
        <f>C46+D46</f>
        <v>1445</v>
      </c>
    </row>
    <row r="47" spans="1:5" x14ac:dyDescent="0.25">
      <c r="A47" s="254" t="s">
        <v>225</v>
      </c>
      <c r="B47" s="255" t="s">
        <v>226</v>
      </c>
      <c r="C47" s="290">
        <v>15</v>
      </c>
      <c r="D47" s="291"/>
      <c r="E47" s="297">
        <f t="shared" si="3"/>
        <v>15</v>
      </c>
    </row>
    <row r="48" spans="1:5" hidden="1" x14ac:dyDescent="0.25">
      <c r="A48" s="254"/>
      <c r="B48" s="258" t="s">
        <v>300</v>
      </c>
      <c r="C48" s="298"/>
      <c r="D48" s="299"/>
      <c r="E48" s="300">
        <f t="shared" si="3"/>
        <v>0</v>
      </c>
    </row>
    <row r="49" spans="1:10" x14ac:dyDescent="0.25">
      <c r="A49" s="254" t="s">
        <v>227</v>
      </c>
      <c r="B49" s="255" t="s">
        <v>228</v>
      </c>
      <c r="C49" s="301">
        <v>7.5</v>
      </c>
      <c r="D49" s="302">
        <v>9</v>
      </c>
      <c r="E49" s="297">
        <f t="shared" si="3"/>
        <v>16.5</v>
      </c>
      <c r="J49" s="584"/>
    </row>
    <row r="50" spans="1:10" s="260" customFormat="1" hidden="1" x14ac:dyDescent="0.25">
      <c r="A50" s="259"/>
      <c r="B50" s="258" t="s">
        <v>299</v>
      </c>
      <c r="C50" s="298"/>
      <c r="D50" s="299">
        <v>7.3</v>
      </c>
      <c r="E50" s="297">
        <f t="shared" si="3"/>
        <v>7.3</v>
      </c>
      <c r="J50" s="363"/>
    </row>
    <row r="51" spans="1:10" ht="18.75" customHeight="1" x14ac:dyDescent="0.25">
      <c r="A51" s="254" t="s">
        <v>60</v>
      </c>
      <c r="B51" s="255" t="s">
        <v>229</v>
      </c>
      <c r="C51" s="301">
        <f>C52+C57</f>
        <v>218.7</v>
      </c>
      <c r="D51" s="302">
        <f t="shared" ref="D51" si="5">D52+D57</f>
        <v>26</v>
      </c>
      <c r="E51" s="297">
        <f>E52+E57</f>
        <v>244.7</v>
      </c>
      <c r="J51" s="584"/>
    </row>
    <row r="52" spans="1:10" x14ac:dyDescent="0.25">
      <c r="A52" s="254" t="s">
        <v>230</v>
      </c>
      <c r="B52" s="255" t="s">
        <v>231</v>
      </c>
      <c r="C52" s="301">
        <f>C53+C54+C56+C55</f>
        <v>218.7</v>
      </c>
      <c r="D52" s="302">
        <f>D53+D54+D55</f>
        <v>26</v>
      </c>
      <c r="E52" s="297">
        <f>E53+E54+E55</f>
        <v>244.7</v>
      </c>
      <c r="J52" s="584"/>
    </row>
    <row r="53" spans="1:10" x14ac:dyDescent="0.25">
      <c r="A53" s="194" t="s">
        <v>232</v>
      </c>
      <c r="B53" s="406" t="s">
        <v>350</v>
      </c>
      <c r="C53" s="42">
        <v>24</v>
      </c>
      <c r="D53" s="100">
        <v>26</v>
      </c>
      <c r="E53" s="296">
        <f t="shared" ref="E53:E57" si="6">C53+D53</f>
        <v>50</v>
      </c>
      <c r="J53" s="584"/>
    </row>
    <row r="54" spans="1:10" x14ac:dyDescent="0.25">
      <c r="A54" s="254" t="s">
        <v>233</v>
      </c>
      <c r="B54" s="261" t="s">
        <v>302</v>
      </c>
      <c r="C54" s="42">
        <v>194.7</v>
      </c>
      <c r="D54" s="100"/>
      <c r="E54" s="296">
        <f t="shared" si="6"/>
        <v>194.7</v>
      </c>
      <c r="J54" s="584"/>
    </row>
    <row r="55" spans="1:10" hidden="1" x14ac:dyDescent="0.25">
      <c r="A55" s="254" t="s">
        <v>301</v>
      </c>
      <c r="B55" s="261" t="s">
        <v>459</v>
      </c>
      <c r="C55" s="42"/>
      <c r="D55" s="100"/>
      <c r="E55" s="296">
        <f t="shared" si="6"/>
        <v>0</v>
      </c>
      <c r="J55" s="584"/>
    </row>
    <row r="56" spans="1:10" hidden="1" x14ac:dyDescent="0.25">
      <c r="A56" s="254" t="s">
        <v>458</v>
      </c>
      <c r="B56" s="261" t="s">
        <v>303</v>
      </c>
      <c r="C56" s="42"/>
      <c r="D56" s="100"/>
      <c r="E56" s="296">
        <f t="shared" si="6"/>
        <v>0</v>
      </c>
      <c r="J56" s="584"/>
    </row>
    <row r="57" spans="1:10" hidden="1" x14ac:dyDescent="0.25">
      <c r="A57" s="194" t="s">
        <v>304</v>
      </c>
      <c r="B57" s="262" t="s">
        <v>305</v>
      </c>
      <c r="C57" s="301"/>
      <c r="D57" s="302"/>
      <c r="E57" s="297">
        <f t="shared" si="6"/>
        <v>0</v>
      </c>
      <c r="J57" s="584"/>
    </row>
    <row r="58" spans="1:10" x14ac:dyDescent="0.25">
      <c r="A58" s="254" t="s">
        <v>61</v>
      </c>
      <c r="B58" s="255" t="s">
        <v>234</v>
      </c>
      <c r="C58" s="290">
        <f>C59+C83+C85+C100+C116+C119</f>
        <v>22793.100000000002</v>
      </c>
      <c r="D58" s="302">
        <f>D59++D83+D85+D100+D116+D119</f>
        <v>54.4</v>
      </c>
      <c r="E58" s="303">
        <f>E59+E83+E85+J63+E100+E116+E119</f>
        <v>22847.500000000004</v>
      </c>
      <c r="J58" s="584"/>
    </row>
    <row r="59" spans="1:10" s="2" customFormat="1" ht="28.5" x14ac:dyDescent="0.25">
      <c r="A59" s="194" t="s">
        <v>235</v>
      </c>
      <c r="B59" s="262" t="s">
        <v>406</v>
      </c>
      <c r="C59" s="301">
        <f>SUM(C60:C82)</f>
        <v>3606.6000000000013</v>
      </c>
      <c r="D59" s="291">
        <f>SUM(D60:D82)</f>
        <v>0</v>
      </c>
      <c r="E59" s="303">
        <f>SUM(E60:E82)</f>
        <v>3606.6000000000013</v>
      </c>
      <c r="J59" s="585"/>
    </row>
    <row r="60" spans="1:10" x14ac:dyDescent="0.25">
      <c r="A60" s="259" t="s">
        <v>236</v>
      </c>
      <c r="B60" s="404" t="s">
        <v>182</v>
      </c>
      <c r="C60" s="304">
        <v>0.7</v>
      </c>
      <c r="D60" s="299"/>
      <c r="E60" s="300">
        <f t="shared" ref="E60:E84" si="7">C60+D60</f>
        <v>0.7</v>
      </c>
      <c r="J60" s="584"/>
    </row>
    <row r="61" spans="1:10" x14ac:dyDescent="0.25">
      <c r="A61" s="259" t="s">
        <v>237</v>
      </c>
      <c r="B61" s="404" t="s">
        <v>176</v>
      </c>
      <c r="C61" s="304">
        <v>24.6</v>
      </c>
      <c r="D61" s="299"/>
      <c r="E61" s="300">
        <f t="shared" si="7"/>
        <v>24.6</v>
      </c>
      <c r="J61" s="584"/>
    </row>
    <row r="62" spans="1:10" x14ac:dyDescent="0.25">
      <c r="A62" s="259" t="s">
        <v>238</v>
      </c>
      <c r="B62" s="404" t="s">
        <v>184</v>
      </c>
      <c r="C62" s="304">
        <v>8.1999999999999993</v>
      </c>
      <c r="D62" s="299"/>
      <c r="E62" s="300">
        <f t="shared" si="7"/>
        <v>8.1999999999999993</v>
      </c>
      <c r="J62" s="584"/>
    </row>
    <row r="63" spans="1:10" x14ac:dyDescent="0.25">
      <c r="A63" s="259" t="s">
        <v>407</v>
      </c>
      <c r="B63" s="404" t="s">
        <v>177</v>
      </c>
      <c r="C63" s="304">
        <v>215.6</v>
      </c>
      <c r="D63" s="299"/>
      <c r="E63" s="300">
        <f t="shared" si="7"/>
        <v>215.6</v>
      </c>
      <c r="J63" s="584"/>
    </row>
    <row r="64" spans="1:10" x14ac:dyDescent="0.25">
      <c r="A64" s="259" t="s">
        <v>408</v>
      </c>
      <c r="B64" s="404" t="s">
        <v>496</v>
      </c>
      <c r="C64" s="304">
        <v>575.79999999999995</v>
      </c>
      <c r="D64" s="299"/>
      <c r="E64" s="300">
        <f t="shared" si="7"/>
        <v>575.79999999999995</v>
      </c>
      <c r="J64" s="584"/>
    </row>
    <row r="65" spans="1:5" x14ac:dyDescent="0.25">
      <c r="A65" s="259" t="s">
        <v>409</v>
      </c>
      <c r="B65" s="404" t="s">
        <v>198</v>
      </c>
      <c r="C65" s="304">
        <v>1162.5999999999999</v>
      </c>
      <c r="D65" s="299"/>
      <c r="E65" s="300">
        <f t="shared" si="7"/>
        <v>1162.5999999999999</v>
      </c>
    </row>
    <row r="66" spans="1:5" x14ac:dyDescent="0.25">
      <c r="A66" s="259" t="s">
        <v>410</v>
      </c>
      <c r="B66" s="404" t="s">
        <v>185</v>
      </c>
      <c r="C66" s="304">
        <v>17</v>
      </c>
      <c r="D66" s="299"/>
      <c r="E66" s="300">
        <f t="shared" si="7"/>
        <v>17</v>
      </c>
    </row>
    <row r="67" spans="1:5" x14ac:dyDescent="0.25">
      <c r="A67" s="259" t="s">
        <v>411</v>
      </c>
      <c r="B67" s="404" t="s">
        <v>341</v>
      </c>
      <c r="C67" s="304">
        <v>93.5</v>
      </c>
      <c r="D67" s="299"/>
      <c r="E67" s="300">
        <f t="shared" si="7"/>
        <v>93.5</v>
      </c>
    </row>
    <row r="68" spans="1:5" x14ac:dyDescent="0.25">
      <c r="A68" s="259" t="s">
        <v>412</v>
      </c>
      <c r="B68" s="404" t="s">
        <v>502</v>
      </c>
      <c r="C68" s="304">
        <v>199.6</v>
      </c>
      <c r="D68" s="299"/>
      <c r="E68" s="300">
        <f t="shared" si="7"/>
        <v>199.6</v>
      </c>
    </row>
    <row r="69" spans="1:5" ht="25.5" x14ac:dyDescent="0.25">
      <c r="A69" s="259" t="s">
        <v>413</v>
      </c>
      <c r="B69" s="404" t="s">
        <v>503</v>
      </c>
      <c r="C69" s="304">
        <v>114.3</v>
      </c>
      <c r="D69" s="299"/>
      <c r="E69" s="300">
        <f t="shared" si="7"/>
        <v>114.3</v>
      </c>
    </row>
    <row r="70" spans="1:5" ht="25.5" x14ac:dyDescent="0.25">
      <c r="A70" s="259" t="s">
        <v>414</v>
      </c>
      <c r="B70" s="404" t="s">
        <v>492</v>
      </c>
      <c r="C70" s="304">
        <v>75.8</v>
      </c>
      <c r="D70" s="299"/>
      <c r="E70" s="300">
        <f t="shared" si="7"/>
        <v>75.8</v>
      </c>
    </row>
    <row r="71" spans="1:5" x14ac:dyDescent="0.25">
      <c r="A71" s="259" t="s">
        <v>415</v>
      </c>
      <c r="B71" s="404" t="s">
        <v>178</v>
      </c>
      <c r="C71" s="304">
        <v>29</v>
      </c>
      <c r="D71" s="299"/>
      <c r="E71" s="300">
        <f t="shared" si="7"/>
        <v>29</v>
      </c>
    </row>
    <row r="72" spans="1:5" x14ac:dyDescent="0.25">
      <c r="A72" s="259" t="s">
        <v>416</v>
      </c>
      <c r="B72" s="404" t="s">
        <v>179</v>
      </c>
      <c r="C72" s="304">
        <v>6.4</v>
      </c>
      <c r="D72" s="299"/>
      <c r="E72" s="300">
        <f t="shared" si="7"/>
        <v>6.4</v>
      </c>
    </row>
    <row r="73" spans="1:5" x14ac:dyDescent="0.25">
      <c r="A73" s="259" t="s">
        <v>417</v>
      </c>
      <c r="B73" s="404" t="s">
        <v>197</v>
      </c>
      <c r="C73" s="304">
        <v>1.4</v>
      </c>
      <c r="D73" s="299"/>
      <c r="E73" s="300">
        <f t="shared" si="7"/>
        <v>1.4</v>
      </c>
    </row>
    <row r="74" spans="1:5" x14ac:dyDescent="0.25">
      <c r="A74" s="259" t="s">
        <v>418</v>
      </c>
      <c r="B74" s="404" t="s">
        <v>183</v>
      </c>
      <c r="C74" s="304">
        <v>19.7</v>
      </c>
      <c r="D74" s="299"/>
      <c r="E74" s="300">
        <f t="shared" si="7"/>
        <v>19.7</v>
      </c>
    </row>
    <row r="75" spans="1:5" x14ac:dyDescent="0.25">
      <c r="A75" s="259" t="s">
        <v>419</v>
      </c>
      <c r="B75" s="404" t="s">
        <v>191</v>
      </c>
      <c r="C75" s="304">
        <v>561.20000000000005</v>
      </c>
      <c r="D75" s="299"/>
      <c r="E75" s="300">
        <f t="shared" si="7"/>
        <v>561.20000000000005</v>
      </c>
    </row>
    <row r="76" spans="1:5" ht="25.5" x14ac:dyDescent="0.25">
      <c r="A76" s="259" t="s">
        <v>420</v>
      </c>
      <c r="B76" s="404" t="s">
        <v>501</v>
      </c>
      <c r="C76" s="304">
        <v>7.8</v>
      </c>
      <c r="D76" s="299"/>
      <c r="E76" s="300">
        <f t="shared" si="7"/>
        <v>7.8</v>
      </c>
    </row>
    <row r="77" spans="1:5" x14ac:dyDescent="0.25">
      <c r="A77" s="259" t="s">
        <v>421</v>
      </c>
      <c r="B77" s="404" t="s">
        <v>437</v>
      </c>
      <c r="C77" s="304">
        <v>216.4</v>
      </c>
      <c r="D77" s="299"/>
      <c r="E77" s="300">
        <f t="shared" si="7"/>
        <v>216.4</v>
      </c>
    </row>
    <row r="78" spans="1:5" ht="26.25" x14ac:dyDescent="0.25">
      <c r="A78" s="259" t="s">
        <v>422</v>
      </c>
      <c r="B78" s="431" t="s">
        <v>192</v>
      </c>
      <c r="C78" s="304">
        <v>220</v>
      </c>
      <c r="D78" s="299"/>
      <c r="E78" s="300">
        <f t="shared" si="7"/>
        <v>220</v>
      </c>
    </row>
    <row r="79" spans="1:5" ht="15.75" customHeight="1" x14ac:dyDescent="0.25">
      <c r="A79" s="259" t="s">
        <v>423</v>
      </c>
      <c r="B79" s="404" t="s">
        <v>180</v>
      </c>
      <c r="C79" s="304">
        <v>28.8</v>
      </c>
      <c r="D79" s="299"/>
      <c r="E79" s="300">
        <f t="shared" si="7"/>
        <v>28.8</v>
      </c>
    </row>
    <row r="80" spans="1:5" x14ac:dyDescent="0.25">
      <c r="A80" s="259" t="s">
        <v>424</v>
      </c>
      <c r="B80" s="404" t="s">
        <v>193</v>
      </c>
      <c r="C80" s="304">
        <v>7.4</v>
      </c>
      <c r="D80" s="299"/>
      <c r="E80" s="300">
        <f t="shared" si="7"/>
        <v>7.4</v>
      </c>
    </row>
    <row r="81" spans="1:5" x14ac:dyDescent="0.25">
      <c r="A81" s="259" t="s">
        <v>425</v>
      </c>
      <c r="B81" s="404" t="s">
        <v>318</v>
      </c>
      <c r="C81" s="304">
        <v>5.8</v>
      </c>
      <c r="D81" s="299"/>
      <c r="E81" s="300">
        <f t="shared" si="7"/>
        <v>5.8</v>
      </c>
    </row>
    <row r="82" spans="1:5" x14ac:dyDescent="0.25">
      <c r="A82" s="259" t="s">
        <v>493</v>
      </c>
      <c r="B82" s="404" t="s">
        <v>351</v>
      </c>
      <c r="C82" s="304">
        <v>15</v>
      </c>
      <c r="D82" s="299"/>
      <c r="E82" s="300">
        <f t="shared" si="7"/>
        <v>15</v>
      </c>
    </row>
    <row r="83" spans="1:5" s="2" customFormat="1" ht="15" customHeight="1" x14ac:dyDescent="0.25">
      <c r="A83" s="194" t="s">
        <v>345</v>
      </c>
      <c r="B83" s="262" t="s">
        <v>464</v>
      </c>
      <c r="C83" s="301">
        <v>11472</v>
      </c>
      <c r="D83" s="100"/>
      <c r="E83" s="297">
        <f t="shared" si="7"/>
        <v>11472</v>
      </c>
    </row>
    <row r="84" spans="1:5" s="2" customFormat="1" x14ac:dyDescent="0.25">
      <c r="A84" s="194"/>
      <c r="B84" s="447" t="s">
        <v>463</v>
      </c>
      <c r="C84" s="304">
        <v>132.4</v>
      </c>
      <c r="D84" s="299"/>
      <c r="E84" s="586">
        <f t="shared" si="7"/>
        <v>132.4</v>
      </c>
    </row>
    <row r="85" spans="1:5" s="2" customFormat="1" ht="15" customHeight="1" x14ac:dyDescent="0.25">
      <c r="A85" s="194" t="s">
        <v>349</v>
      </c>
      <c r="B85" s="262" t="s">
        <v>387</v>
      </c>
      <c r="C85" s="301">
        <f>C86+C96+C98+C99+C101+C102+C103+C104+C105+C110+C111+C112+C113+C114+C115</f>
        <v>6029.2999999999993</v>
      </c>
      <c r="D85" s="100">
        <f>D86+D96+D98+D99+D101+D102+D103+D104+D105+D110+D111+D112+D113+D114+D115</f>
        <v>54.4</v>
      </c>
      <c r="E85" s="432">
        <f>E86+E96+E98+E99+E101+E102+E103+E104+E105+E110+E111+E112+E113+E114+E115</f>
        <v>6083.6999999999989</v>
      </c>
    </row>
    <row r="86" spans="1:5" s="2" customFormat="1" x14ac:dyDescent="0.25">
      <c r="A86" s="194" t="s">
        <v>312</v>
      </c>
      <c r="B86" s="263" t="s">
        <v>388</v>
      </c>
      <c r="C86" s="42">
        <f>SUM(C87:C95)</f>
        <v>1014</v>
      </c>
      <c r="D86" s="100">
        <f>SUM(D87:D95)</f>
        <v>0</v>
      </c>
      <c r="E86" s="432">
        <f>SUM(E87:E95)</f>
        <v>1014</v>
      </c>
    </row>
    <row r="87" spans="1:5" s="265" customFormat="1" ht="49.5" hidden="1" customHeight="1" x14ac:dyDescent="0.25">
      <c r="A87" s="259" t="s">
        <v>291</v>
      </c>
      <c r="B87" s="264" t="s">
        <v>327</v>
      </c>
      <c r="C87" s="304"/>
      <c r="D87" s="299"/>
      <c r="E87" s="300">
        <f t="shared" ref="E87:E117" si="8">C87+D87</f>
        <v>0</v>
      </c>
    </row>
    <row r="88" spans="1:5" s="265" customFormat="1" ht="25.5" hidden="1" x14ac:dyDescent="0.25">
      <c r="A88" s="259" t="s">
        <v>292</v>
      </c>
      <c r="B88" s="264" t="s">
        <v>262</v>
      </c>
      <c r="C88" s="304"/>
      <c r="D88" s="299"/>
      <c r="E88" s="300">
        <f t="shared" si="8"/>
        <v>0</v>
      </c>
    </row>
    <row r="89" spans="1:5" s="265" customFormat="1" ht="16.5" hidden="1" customHeight="1" x14ac:dyDescent="0.25">
      <c r="A89" s="259" t="s">
        <v>293</v>
      </c>
      <c r="B89" s="264" t="s">
        <v>263</v>
      </c>
      <c r="C89" s="304"/>
      <c r="D89" s="299"/>
      <c r="E89" s="300">
        <f t="shared" si="8"/>
        <v>0</v>
      </c>
    </row>
    <row r="90" spans="1:5" s="265" customFormat="1" hidden="1" x14ac:dyDescent="0.25">
      <c r="A90" s="259" t="s">
        <v>294</v>
      </c>
      <c r="B90" s="264" t="s">
        <v>271</v>
      </c>
      <c r="C90" s="304"/>
      <c r="D90" s="299"/>
      <c r="E90" s="300">
        <f t="shared" si="8"/>
        <v>0</v>
      </c>
    </row>
    <row r="91" spans="1:5" s="265" customFormat="1" ht="25.5" x14ac:dyDescent="0.25">
      <c r="A91" s="259" t="s">
        <v>400</v>
      </c>
      <c r="B91" s="404" t="s">
        <v>261</v>
      </c>
      <c r="C91" s="304">
        <v>273</v>
      </c>
      <c r="D91" s="299"/>
      <c r="E91" s="300">
        <f t="shared" si="8"/>
        <v>273</v>
      </c>
    </row>
    <row r="92" spans="1:5" s="265" customFormat="1" x14ac:dyDescent="0.25">
      <c r="A92" s="259" t="s">
        <v>401</v>
      </c>
      <c r="B92" s="404" t="s">
        <v>438</v>
      </c>
      <c r="C92" s="304">
        <v>200</v>
      </c>
      <c r="D92" s="299"/>
      <c r="E92" s="300">
        <f t="shared" si="8"/>
        <v>200</v>
      </c>
    </row>
    <row r="93" spans="1:5" s="265" customFormat="1" x14ac:dyDescent="0.25">
      <c r="A93" s="259" t="s">
        <v>402</v>
      </c>
      <c r="B93" s="404" t="s">
        <v>439</v>
      </c>
      <c r="C93" s="304">
        <v>201</v>
      </c>
      <c r="D93" s="299"/>
      <c r="E93" s="300">
        <f t="shared" si="8"/>
        <v>201</v>
      </c>
    </row>
    <row r="94" spans="1:5" s="265" customFormat="1" ht="25.5" x14ac:dyDescent="0.25">
      <c r="A94" s="259" t="s">
        <v>444</v>
      </c>
      <c r="B94" s="404" t="s">
        <v>447</v>
      </c>
      <c r="C94" s="304">
        <v>340</v>
      </c>
      <c r="D94" s="299"/>
      <c r="E94" s="300">
        <f t="shared" si="8"/>
        <v>340</v>
      </c>
    </row>
    <row r="95" spans="1:5" s="265" customFormat="1" hidden="1" x14ac:dyDescent="0.25">
      <c r="A95" s="259"/>
      <c r="B95" s="404" t="s">
        <v>453</v>
      </c>
      <c r="C95" s="304"/>
      <c r="D95" s="299"/>
      <c r="E95" s="300">
        <f t="shared" si="8"/>
        <v>0</v>
      </c>
    </row>
    <row r="96" spans="1:5" s="2" customFormat="1" ht="30" x14ac:dyDescent="0.25">
      <c r="A96" s="242" t="s">
        <v>313</v>
      </c>
      <c r="B96" s="261" t="s">
        <v>290</v>
      </c>
      <c r="C96" s="42">
        <v>3842.5</v>
      </c>
      <c r="D96" s="100"/>
      <c r="E96" s="294">
        <f t="shared" si="8"/>
        <v>3842.5</v>
      </c>
    </row>
    <row r="97" spans="1:7" s="2" customFormat="1" hidden="1" x14ac:dyDescent="0.25">
      <c r="A97" s="242"/>
      <c r="B97" s="579"/>
      <c r="C97" s="580"/>
      <c r="D97" s="580"/>
      <c r="E97" s="580">
        <f t="shared" si="8"/>
        <v>0</v>
      </c>
      <c r="F97" s="581"/>
      <c r="G97" s="581"/>
    </row>
    <row r="98" spans="1:7" s="2" customFormat="1" ht="30" x14ac:dyDescent="0.25">
      <c r="A98" s="242" t="s">
        <v>426</v>
      </c>
      <c r="B98" s="407" t="s">
        <v>405</v>
      </c>
      <c r="C98" s="42">
        <v>468.2</v>
      </c>
      <c r="D98" s="100"/>
      <c r="E98" s="294">
        <f t="shared" si="8"/>
        <v>468.2</v>
      </c>
    </row>
    <row r="99" spans="1:7" s="2" customFormat="1" x14ac:dyDescent="0.25">
      <c r="A99" s="242" t="s">
        <v>509</v>
      </c>
      <c r="B99" s="408" t="s">
        <v>295</v>
      </c>
      <c r="C99" s="42">
        <v>13.2</v>
      </c>
      <c r="D99" s="100"/>
      <c r="E99" s="294">
        <f>C99+D99</f>
        <v>13.2</v>
      </c>
    </row>
    <row r="100" spans="1:7" s="2" customFormat="1" hidden="1" x14ac:dyDescent="0.25">
      <c r="A100" s="242" t="s">
        <v>426</v>
      </c>
      <c r="B100" s="262" t="s">
        <v>389</v>
      </c>
      <c r="C100" s="301"/>
      <c r="D100" s="302"/>
      <c r="E100" s="297"/>
    </row>
    <row r="101" spans="1:7" s="2" customFormat="1" x14ac:dyDescent="0.25">
      <c r="A101" s="242" t="s">
        <v>510</v>
      </c>
      <c r="B101" s="406" t="s">
        <v>505</v>
      </c>
      <c r="C101" s="42">
        <v>35</v>
      </c>
      <c r="D101" s="100"/>
      <c r="E101" s="294">
        <f t="shared" ref="E101:E103" si="9">C101+D101</f>
        <v>35</v>
      </c>
    </row>
    <row r="102" spans="1:7" s="2" customFormat="1" x14ac:dyDescent="0.25">
      <c r="A102" s="194" t="s">
        <v>511</v>
      </c>
      <c r="B102" s="406" t="s">
        <v>506</v>
      </c>
      <c r="C102" s="42">
        <v>45.9</v>
      </c>
      <c r="D102" s="100"/>
      <c r="E102" s="294">
        <f t="shared" si="9"/>
        <v>45.9</v>
      </c>
    </row>
    <row r="103" spans="1:7" s="2" customFormat="1" x14ac:dyDescent="0.25">
      <c r="A103" s="194" t="s">
        <v>512</v>
      </c>
      <c r="B103" s="406" t="s">
        <v>507</v>
      </c>
      <c r="C103" s="42">
        <v>239.6</v>
      </c>
      <c r="D103" s="100"/>
      <c r="E103" s="294">
        <f t="shared" si="9"/>
        <v>239.6</v>
      </c>
    </row>
    <row r="104" spans="1:7" s="2" customFormat="1" x14ac:dyDescent="0.25">
      <c r="A104" s="194" t="s">
        <v>513</v>
      </c>
      <c r="B104" s="406" t="s">
        <v>508</v>
      </c>
      <c r="C104" s="42">
        <v>23.7</v>
      </c>
      <c r="D104" s="100"/>
      <c r="E104" s="294">
        <f t="shared" si="8"/>
        <v>23.7</v>
      </c>
    </row>
    <row r="105" spans="1:7" s="2" customFormat="1" x14ac:dyDescent="0.25">
      <c r="A105" s="194" t="s">
        <v>514</v>
      </c>
      <c r="B105" s="406" t="s">
        <v>520</v>
      </c>
      <c r="C105" s="42">
        <v>257.2</v>
      </c>
      <c r="D105" s="100"/>
      <c r="E105" s="294">
        <f t="shared" si="8"/>
        <v>257.2</v>
      </c>
    </row>
    <row r="106" spans="1:7" s="2" customFormat="1" ht="30" hidden="1" x14ac:dyDescent="0.25">
      <c r="A106" s="194" t="s">
        <v>426</v>
      </c>
      <c r="B106" s="406" t="s">
        <v>451</v>
      </c>
      <c r="C106" s="42"/>
      <c r="D106" s="100"/>
      <c r="E106" s="294">
        <f t="shared" si="8"/>
        <v>0</v>
      </c>
    </row>
    <row r="107" spans="1:7" s="2" customFormat="1" hidden="1" x14ac:dyDescent="0.25">
      <c r="A107" s="194" t="s">
        <v>426</v>
      </c>
      <c r="B107" s="406" t="s">
        <v>177</v>
      </c>
      <c r="C107" s="42"/>
      <c r="D107" s="100"/>
      <c r="E107" s="294">
        <f t="shared" si="8"/>
        <v>0</v>
      </c>
    </row>
    <row r="108" spans="1:7" s="2" customFormat="1" ht="30" hidden="1" x14ac:dyDescent="0.25">
      <c r="A108" s="194" t="s">
        <v>426</v>
      </c>
      <c r="B108" s="406" t="s">
        <v>455</v>
      </c>
      <c r="C108" s="42"/>
      <c r="D108" s="100"/>
      <c r="E108" s="294">
        <f t="shared" si="8"/>
        <v>0</v>
      </c>
    </row>
    <row r="109" spans="1:7" s="2" customFormat="1" ht="30" hidden="1" x14ac:dyDescent="0.25">
      <c r="A109" s="194" t="s">
        <v>426</v>
      </c>
      <c r="B109" s="566" t="s">
        <v>456</v>
      </c>
      <c r="C109" s="42"/>
      <c r="D109" s="100"/>
      <c r="E109" s="294">
        <f t="shared" si="8"/>
        <v>0</v>
      </c>
    </row>
    <row r="110" spans="1:7" s="2" customFormat="1" ht="45" x14ac:dyDescent="0.25">
      <c r="A110" s="194" t="s">
        <v>526</v>
      </c>
      <c r="B110" s="566" t="s">
        <v>457</v>
      </c>
      <c r="C110" s="42"/>
      <c r="D110" s="100">
        <v>54.4</v>
      </c>
      <c r="E110" s="294">
        <f t="shared" si="8"/>
        <v>54.4</v>
      </c>
    </row>
    <row r="111" spans="1:7" s="2" customFormat="1" x14ac:dyDescent="0.25">
      <c r="A111" s="194" t="s">
        <v>529</v>
      </c>
      <c r="B111" s="566" t="s">
        <v>504</v>
      </c>
      <c r="C111" s="42">
        <v>17.600000000000001</v>
      </c>
      <c r="D111" s="100"/>
      <c r="E111" s="294">
        <f t="shared" si="8"/>
        <v>17.600000000000001</v>
      </c>
    </row>
    <row r="112" spans="1:7" s="2" customFormat="1" ht="30" x14ac:dyDescent="0.25">
      <c r="A112" s="583" t="s">
        <v>538</v>
      </c>
      <c r="B112" s="582" t="s">
        <v>525</v>
      </c>
      <c r="C112" s="42">
        <v>3.8</v>
      </c>
      <c r="D112" s="100"/>
      <c r="E112" s="294">
        <f t="shared" si="8"/>
        <v>3.8</v>
      </c>
    </row>
    <row r="113" spans="1:5" s="2" customFormat="1" x14ac:dyDescent="0.25">
      <c r="A113" s="583" t="s">
        <v>540</v>
      </c>
      <c r="B113" s="582" t="s">
        <v>533</v>
      </c>
      <c r="C113" s="42">
        <v>50.7</v>
      </c>
      <c r="D113" s="100"/>
      <c r="E113" s="294">
        <f t="shared" si="8"/>
        <v>50.7</v>
      </c>
    </row>
    <row r="114" spans="1:5" s="2" customFormat="1" ht="14.25" customHeight="1" x14ac:dyDescent="0.25">
      <c r="A114" s="583" t="s">
        <v>541</v>
      </c>
      <c r="B114" s="592" t="s">
        <v>539</v>
      </c>
      <c r="C114" s="42">
        <v>9.5</v>
      </c>
      <c r="D114" s="100"/>
      <c r="E114" s="294">
        <f t="shared" si="8"/>
        <v>9.5</v>
      </c>
    </row>
    <row r="115" spans="1:5" s="2" customFormat="1" ht="27.75" customHeight="1" x14ac:dyDescent="0.25">
      <c r="A115" s="583" t="s">
        <v>558</v>
      </c>
      <c r="B115" s="582" t="s">
        <v>543</v>
      </c>
      <c r="C115" s="42">
        <v>8.4</v>
      </c>
      <c r="D115" s="100"/>
      <c r="E115" s="294">
        <f t="shared" si="8"/>
        <v>8.4</v>
      </c>
    </row>
    <row r="116" spans="1:5" s="2" customFormat="1" ht="29.25" x14ac:dyDescent="0.25">
      <c r="A116" s="446" t="s">
        <v>427</v>
      </c>
      <c r="B116" s="405" t="s">
        <v>431</v>
      </c>
      <c r="C116" s="301">
        <f>SUM(C117:C118)</f>
        <v>77.900000000000006</v>
      </c>
      <c r="D116" s="302">
        <f>SUM(D117:D118)</f>
        <v>0</v>
      </c>
      <c r="E116" s="297">
        <f>SUM(E117:E118)</f>
        <v>77.900000000000006</v>
      </c>
    </row>
    <row r="117" spans="1:5" s="2" customFormat="1" x14ac:dyDescent="0.25">
      <c r="A117" s="259" t="s">
        <v>445</v>
      </c>
      <c r="B117" s="429" t="s">
        <v>390</v>
      </c>
      <c r="C117" s="304">
        <v>68.400000000000006</v>
      </c>
      <c r="D117" s="299"/>
      <c r="E117" s="300">
        <f t="shared" si="8"/>
        <v>68.400000000000006</v>
      </c>
    </row>
    <row r="118" spans="1:5" s="2" customFormat="1" ht="29.25" customHeight="1" x14ac:dyDescent="0.25">
      <c r="A118" s="259" t="s">
        <v>446</v>
      </c>
      <c r="B118" s="430" t="s">
        <v>391</v>
      </c>
      <c r="C118" s="304">
        <v>9.5</v>
      </c>
      <c r="D118" s="299"/>
      <c r="E118" s="300">
        <f t="shared" ref="E118" si="10">C118+D118</f>
        <v>9.5</v>
      </c>
    </row>
    <row r="119" spans="1:5" x14ac:dyDescent="0.25">
      <c r="A119" s="194" t="s">
        <v>428</v>
      </c>
      <c r="B119" s="262" t="s">
        <v>325</v>
      </c>
      <c r="C119" s="290">
        <f>C131+C121+C120+C136</f>
        <v>1607.2999999999997</v>
      </c>
      <c r="D119" s="302">
        <f>D131+D121+D120+D136</f>
        <v>0</v>
      </c>
      <c r="E119" s="297">
        <f>C119+D119</f>
        <v>1607.2999999999997</v>
      </c>
    </row>
    <row r="120" spans="1:5" ht="30" x14ac:dyDescent="0.25">
      <c r="A120" s="194" t="s">
        <v>429</v>
      </c>
      <c r="B120" s="261" t="s">
        <v>385</v>
      </c>
      <c r="C120" s="42">
        <v>69.099999999999994</v>
      </c>
      <c r="D120" s="100"/>
      <c r="E120" s="294">
        <f>C120+D120</f>
        <v>69.099999999999994</v>
      </c>
    </row>
    <row r="121" spans="1:5" x14ac:dyDescent="0.25">
      <c r="A121" s="194" t="s">
        <v>430</v>
      </c>
      <c r="B121" s="261" t="s">
        <v>403</v>
      </c>
      <c r="C121" s="42">
        <f>SUM(C122:C130)</f>
        <v>1447.6999999999998</v>
      </c>
      <c r="D121" s="302">
        <f>SUM(D122:D130)</f>
        <v>0</v>
      </c>
      <c r="E121" s="432">
        <f>SUM(E122:E130)</f>
        <v>1447.6999999999998</v>
      </c>
    </row>
    <row r="122" spans="1:5" ht="15" hidden="1" customHeight="1" x14ac:dyDescent="0.25">
      <c r="A122" s="259" t="s">
        <v>515</v>
      </c>
      <c r="B122" s="431" t="s">
        <v>392</v>
      </c>
      <c r="C122" s="304">
        <v>0</v>
      </c>
      <c r="D122" s="299"/>
      <c r="E122" s="300">
        <f t="shared" ref="E122:E136" si="11">C122+D122</f>
        <v>0</v>
      </c>
    </row>
    <row r="123" spans="1:5" ht="26.25" x14ac:dyDescent="0.25">
      <c r="A123" s="259" t="s">
        <v>515</v>
      </c>
      <c r="B123" s="431" t="s">
        <v>393</v>
      </c>
      <c r="C123" s="304">
        <v>15.8</v>
      </c>
      <c r="D123" s="299"/>
      <c r="E123" s="300">
        <f t="shared" si="11"/>
        <v>15.8</v>
      </c>
    </row>
    <row r="124" spans="1:5" x14ac:dyDescent="0.25">
      <c r="A124" s="259" t="s">
        <v>516</v>
      </c>
      <c r="B124" s="431" t="s">
        <v>390</v>
      </c>
      <c r="C124" s="304">
        <v>788.8</v>
      </c>
      <c r="D124" s="299"/>
      <c r="E124" s="300">
        <f t="shared" si="11"/>
        <v>788.8</v>
      </c>
    </row>
    <row r="125" spans="1:5" ht="26.25" x14ac:dyDescent="0.25">
      <c r="A125" s="259" t="s">
        <v>517</v>
      </c>
      <c r="B125" s="431" t="s">
        <v>394</v>
      </c>
      <c r="C125" s="304">
        <v>46.1</v>
      </c>
      <c r="D125" s="299"/>
      <c r="E125" s="300">
        <f t="shared" si="11"/>
        <v>46.1</v>
      </c>
    </row>
    <row r="126" spans="1:5" ht="25.5" customHeight="1" x14ac:dyDescent="0.25">
      <c r="A126" s="259" t="s">
        <v>518</v>
      </c>
      <c r="B126" s="431" t="s">
        <v>395</v>
      </c>
      <c r="C126" s="304">
        <v>167</v>
      </c>
      <c r="D126" s="299"/>
      <c r="E126" s="300">
        <f t="shared" si="11"/>
        <v>167</v>
      </c>
    </row>
    <row r="127" spans="1:5" ht="26.25" x14ac:dyDescent="0.25">
      <c r="A127" s="259" t="s">
        <v>545</v>
      </c>
      <c r="B127" s="431" t="s">
        <v>396</v>
      </c>
      <c r="C127" s="304">
        <v>21</v>
      </c>
      <c r="D127" s="299"/>
      <c r="E127" s="300">
        <f t="shared" si="11"/>
        <v>21</v>
      </c>
    </row>
    <row r="128" spans="1:5" ht="26.25" x14ac:dyDescent="0.25">
      <c r="A128" s="259" t="s">
        <v>552</v>
      </c>
      <c r="B128" s="431" t="s">
        <v>397</v>
      </c>
      <c r="C128" s="304">
        <v>26.9</v>
      </c>
      <c r="D128" s="299"/>
      <c r="E128" s="300">
        <f t="shared" si="11"/>
        <v>26.9</v>
      </c>
    </row>
    <row r="129" spans="1:5" ht="15" customHeight="1" x14ac:dyDescent="0.25">
      <c r="A129" s="259" t="s">
        <v>546</v>
      </c>
      <c r="B129" s="431" t="s">
        <v>398</v>
      </c>
      <c r="C129" s="304">
        <v>310</v>
      </c>
      <c r="D129" s="299"/>
      <c r="E129" s="300">
        <f t="shared" si="11"/>
        <v>310</v>
      </c>
    </row>
    <row r="130" spans="1:5" ht="15" customHeight="1" x14ac:dyDescent="0.25">
      <c r="A130" s="259" t="s">
        <v>547</v>
      </c>
      <c r="B130" s="431" t="s">
        <v>399</v>
      </c>
      <c r="C130" s="304">
        <v>72.099999999999994</v>
      </c>
      <c r="D130" s="299"/>
      <c r="E130" s="300">
        <f t="shared" si="11"/>
        <v>72.099999999999994</v>
      </c>
    </row>
    <row r="131" spans="1:5" ht="30" x14ac:dyDescent="0.25">
      <c r="A131" s="194" t="s">
        <v>544</v>
      </c>
      <c r="B131" s="261" t="s">
        <v>404</v>
      </c>
      <c r="C131" s="42">
        <f>SUM(C132:C135)</f>
        <v>90.5</v>
      </c>
      <c r="D131" s="299">
        <f t="shared" ref="D131:E131" si="12">SUM(D132:D135)</f>
        <v>0</v>
      </c>
      <c r="E131" s="300">
        <f t="shared" si="12"/>
        <v>90.5</v>
      </c>
    </row>
    <row r="132" spans="1:5" ht="15" customHeight="1" x14ac:dyDescent="0.25">
      <c r="A132" s="259" t="s">
        <v>548</v>
      </c>
      <c r="B132" s="431" t="s">
        <v>390</v>
      </c>
      <c r="C132" s="304">
        <v>68.400000000000006</v>
      </c>
      <c r="D132" s="299"/>
      <c r="E132" s="300">
        <f t="shared" si="11"/>
        <v>68.400000000000006</v>
      </c>
    </row>
    <row r="133" spans="1:5" ht="26.25" x14ac:dyDescent="0.25">
      <c r="A133" s="259" t="s">
        <v>549</v>
      </c>
      <c r="B133" s="431" t="s">
        <v>394</v>
      </c>
      <c r="C133" s="304">
        <v>4.0999999999999996</v>
      </c>
      <c r="D133" s="299"/>
      <c r="E133" s="300">
        <f t="shared" si="11"/>
        <v>4.0999999999999996</v>
      </c>
    </row>
    <row r="134" spans="1:5" ht="14.25" customHeight="1" x14ac:dyDescent="0.25">
      <c r="A134" s="259" t="s">
        <v>550</v>
      </c>
      <c r="B134" s="431" t="s">
        <v>395</v>
      </c>
      <c r="C134" s="304">
        <v>16</v>
      </c>
      <c r="D134" s="299"/>
      <c r="E134" s="300">
        <f t="shared" si="11"/>
        <v>16</v>
      </c>
    </row>
    <row r="135" spans="1:5" ht="26.25" x14ac:dyDescent="0.25">
      <c r="A135" s="259" t="s">
        <v>551</v>
      </c>
      <c r="B135" s="431" t="s">
        <v>396</v>
      </c>
      <c r="C135" s="304">
        <v>2</v>
      </c>
      <c r="D135" s="299"/>
      <c r="E135" s="300">
        <f t="shared" si="11"/>
        <v>2</v>
      </c>
    </row>
    <row r="136" spans="1:5" hidden="1" x14ac:dyDescent="0.25">
      <c r="A136" s="259" t="s">
        <v>544</v>
      </c>
      <c r="B136" s="602"/>
      <c r="C136" s="304"/>
      <c r="D136" s="299"/>
      <c r="E136" s="300">
        <f t="shared" si="11"/>
        <v>0</v>
      </c>
    </row>
    <row r="137" spans="1:5" x14ac:dyDescent="0.25">
      <c r="A137" s="433" t="s">
        <v>62</v>
      </c>
      <c r="B137" s="266" t="s">
        <v>239</v>
      </c>
      <c r="C137" s="305">
        <f>C25+C34+C51+C58</f>
        <v>50336.5</v>
      </c>
      <c r="D137" s="305">
        <f>D25+D34+D51+D58</f>
        <v>114.8</v>
      </c>
      <c r="E137" s="305">
        <f>E25+E34+E51+E58</f>
        <v>50451.3</v>
      </c>
    </row>
    <row r="138" spans="1:5" ht="15.75" customHeight="1" x14ac:dyDescent="0.25">
      <c r="A138" s="194" t="s">
        <v>63</v>
      </c>
      <c r="B138" s="406" t="s">
        <v>386</v>
      </c>
      <c r="C138" s="42">
        <v>3212</v>
      </c>
      <c r="D138" s="100"/>
      <c r="E138" s="294">
        <f t="shared" ref="E138" si="13">C138+D138</f>
        <v>3212</v>
      </c>
    </row>
    <row r="141" spans="1:5" x14ac:dyDescent="0.25">
      <c r="C141" s="249">
        <v>50336.5</v>
      </c>
    </row>
  </sheetData>
  <mergeCells count="21">
    <mergeCell ref="B16:E16"/>
    <mergeCell ref="B1:E1"/>
    <mergeCell ref="B3:E3"/>
    <mergeCell ref="B4:E4"/>
    <mergeCell ref="B2:E2"/>
    <mergeCell ref="A22:C22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9:E19"/>
    <mergeCell ref="B20:E20"/>
    <mergeCell ref="B17:E17"/>
    <mergeCell ref="B18:E18"/>
  </mergeCells>
  <pageMargins left="1.1811023622047245" right="0.39370078740157483" top="0.78740157480314965" bottom="0.78740157480314965" header="0.31496062992125984" footer="0.31496062992125984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491"/>
  <sheetViews>
    <sheetView showZeros="0" zoomScaleNormal="100" workbookViewId="0">
      <selection activeCell="C8" sqref="C8:O8"/>
    </sheetView>
  </sheetViews>
  <sheetFormatPr defaultColWidth="9.140625" defaultRowHeight="15" x14ac:dyDescent="0.25"/>
  <cols>
    <col min="1" max="1" width="5" style="2" customWidth="1"/>
    <col min="2" max="2" width="40.7109375" style="2" customWidth="1"/>
    <col min="3" max="3" width="6.7109375" style="3" customWidth="1"/>
    <col min="4" max="7" width="10" style="2" hidden="1" customWidth="1"/>
    <col min="8" max="9" width="10" style="122" hidden="1" customWidth="1"/>
    <col min="10" max="10" width="10.28515625" style="122" hidden="1" customWidth="1"/>
    <col min="11" max="11" width="9.140625" style="122" hidden="1" customWidth="1"/>
    <col min="12" max="14" width="10" style="2" customWidth="1"/>
    <col min="15" max="15" width="9.140625" style="2"/>
    <col min="16" max="17" width="9.140625" style="2" hidden="1" customWidth="1"/>
    <col min="18" max="38" width="0" style="2" hidden="1" customWidth="1"/>
    <col min="39" max="16384" width="9.140625" style="2"/>
  </cols>
  <sheetData>
    <row r="1" spans="2:24" x14ac:dyDescent="0.25">
      <c r="B1" s="114"/>
      <c r="C1" s="114" t="s">
        <v>268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2:24" x14ac:dyDescent="0.25">
      <c r="B2" s="114"/>
      <c r="C2" s="114" t="s">
        <v>467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2:24" x14ac:dyDescent="0.25">
      <c r="B3" s="114"/>
      <c r="C3" s="114" t="s">
        <v>522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2:24" x14ac:dyDescent="0.25">
      <c r="B4" s="114"/>
      <c r="C4" s="114" t="s">
        <v>285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2:24" s="276" customFormat="1" x14ac:dyDescent="0.25">
      <c r="B5" s="359"/>
      <c r="C5" s="604" t="s">
        <v>449</v>
      </c>
      <c r="D5" s="603"/>
      <c r="E5" s="603"/>
      <c r="F5" s="603"/>
      <c r="G5" s="603"/>
      <c r="H5" s="603"/>
      <c r="I5" s="603"/>
      <c r="J5" s="603"/>
      <c r="K5" s="603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</row>
    <row r="6" spans="2:24" s="276" customFormat="1" x14ac:dyDescent="0.25">
      <c r="B6" s="359"/>
      <c r="C6" s="604" t="s">
        <v>448</v>
      </c>
      <c r="D6" s="603"/>
      <c r="E6" s="603"/>
      <c r="F6" s="603"/>
      <c r="G6" s="603"/>
      <c r="H6" s="603"/>
      <c r="I6" s="603"/>
      <c r="J6" s="603"/>
      <c r="K6" s="603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</row>
    <row r="7" spans="2:24" s="276" customFormat="1" x14ac:dyDescent="0.25">
      <c r="B7" s="381"/>
      <c r="C7" s="713" t="s">
        <v>556</v>
      </c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3"/>
    </row>
    <row r="8" spans="2:24" s="276" customFormat="1" x14ac:dyDescent="0.25">
      <c r="B8" s="381"/>
      <c r="C8" s="713" t="s">
        <v>559</v>
      </c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</row>
    <row r="9" spans="2:24" s="276" customFormat="1" hidden="1" x14ac:dyDescent="0.25">
      <c r="B9" s="382"/>
      <c r="C9" s="713" t="s">
        <v>470</v>
      </c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</row>
    <row r="10" spans="2:24" s="276" customFormat="1" hidden="1" x14ac:dyDescent="0.25">
      <c r="B10" s="382"/>
      <c r="C10" s="713" t="s">
        <v>334</v>
      </c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</row>
    <row r="11" spans="2:24" s="276" customFormat="1" hidden="1" x14ac:dyDescent="0.25">
      <c r="B11" s="394"/>
      <c r="C11" s="713" t="s">
        <v>470</v>
      </c>
      <c r="D11" s="713"/>
      <c r="E11" s="713"/>
      <c r="F11" s="713"/>
      <c r="G11" s="713"/>
      <c r="H11" s="713"/>
      <c r="I11" s="713"/>
      <c r="J11" s="713"/>
      <c r="K11" s="713"/>
      <c r="L11" s="713"/>
      <c r="M11" s="713"/>
      <c r="N11" s="713"/>
      <c r="O11" s="713"/>
    </row>
    <row r="12" spans="2:24" s="276" customFormat="1" hidden="1" x14ac:dyDescent="0.25">
      <c r="B12" s="394"/>
      <c r="C12" s="713" t="s">
        <v>334</v>
      </c>
      <c r="D12" s="713"/>
      <c r="E12" s="713"/>
      <c r="F12" s="713"/>
      <c r="G12" s="713"/>
      <c r="H12" s="713"/>
      <c r="I12" s="713"/>
      <c r="J12" s="713"/>
      <c r="K12" s="713"/>
      <c r="L12" s="713"/>
      <c r="M12" s="713"/>
      <c r="N12" s="713"/>
      <c r="O12" s="713"/>
    </row>
    <row r="13" spans="2:24" s="276" customFormat="1" hidden="1" x14ac:dyDescent="0.25">
      <c r="B13" s="445"/>
      <c r="C13" s="713" t="s">
        <v>470</v>
      </c>
      <c r="D13" s="713"/>
      <c r="E13" s="713"/>
      <c r="F13" s="713"/>
      <c r="G13" s="713"/>
      <c r="H13" s="713"/>
      <c r="I13" s="713"/>
      <c r="J13" s="713"/>
      <c r="K13" s="713"/>
      <c r="L13" s="713"/>
      <c r="M13" s="713"/>
      <c r="N13" s="713"/>
      <c r="O13" s="713"/>
    </row>
    <row r="14" spans="2:24" s="276" customFormat="1" hidden="1" x14ac:dyDescent="0.25">
      <c r="B14" s="445"/>
      <c r="C14" s="713" t="s">
        <v>334</v>
      </c>
      <c r="D14" s="713"/>
      <c r="E14" s="713"/>
      <c r="F14" s="713"/>
      <c r="G14" s="713"/>
      <c r="H14" s="713"/>
      <c r="I14" s="713"/>
      <c r="J14" s="713"/>
      <c r="K14" s="713"/>
      <c r="L14" s="713"/>
      <c r="M14" s="713"/>
      <c r="N14" s="713"/>
      <c r="O14" s="713"/>
    </row>
    <row r="15" spans="2:24" s="276" customFormat="1" hidden="1" x14ac:dyDescent="0.25">
      <c r="B15" s="453"/>
      <c r="C15" s="713" t="s">
        <v>470</v>
      </c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</row>
    <row r="16" spans="2:24" s="276" customFormat="1" hidden="1" x14ac:dyDescent="0.25">
      <c r="B16" s="453"/>
      <c r="C16" s="713" t="s">
        <v>334</v>
      </c>
      <c r="D16" s="713"/>
      <c r="E16" s="713"/>
      <c r="F16" s="713"/>
      <c r="G16" s="713"/>
      <c r="H16" s="713"/>
      <c r="I16" s="713"/>
      <c r="J16" s="713"/>
      <c r="K16" s="713"/>
      <c r="L16" s="713"/>
      <c r="M16" s="713"/>
      <c r="N16" s="713"/>
      <c r="O16" s="713"/>
    </row>
    <row r="17" spans="1:16" s="276" customFormat="1" hidden="1" x14ac:dyDescent="0.25">
      <c r="B17" s="502"/>
      <c r="C17" s="713" t="s">
        <v>470</v>
      </c>
      <c r="D17" s="713"/>
      <c r="E17" s="713"/>
      <c r="F17" s="713"/>
      <c r="G17" s="713"/>
      <c r="H17" s="713"/>
      <c r="I17" s="713"/>
      <c r="J17" s="713"/>
      <c r="K17" s="713"/>
      <c r="L17" s="713"/>
      <c r="M17" s="713"/>
      <c r="N17" s="713"/>
      <c r="O17" s="713"/>
    </row>
    <row r="18" spans="1:16" s="276" customFormat="1" hidden="1" x14ac:dyDescent="0.25">
      <c r="B18" s="502"/>
      <c r="C18" s="713" t="s">
        <v>334</v>
      </c>
      <c r="D18" s="713"/>
      <c r="E18" s="713"/>
      <c r="F18" s="713"/>
      <c r="G18" s="713"/>
      <c r="H18" s="713"/>
      <c r="I18" s="713"/>
      <c r="J18" s="713"/>
      <c r="K18" s="713"/>
      <c r="L18" s="713"/>
      <c r="M18" s="713"/>
      <c r="N18" s="713"/>
      <c r="O18" s="713"/>
    </row>
    <row r="19" spans="1:16" s="276" customFormat="1" x14ac:dyDescent="0.25"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</row>
    <row r="20" spans="1:16" s="279" customFormat="1" ht="33" customHeight="1" x14ac:dyDescent="0.25">
      <c r="A20" s="714" t="s">
        <v>485</v>
      </c>
      <c r="B20" s="714"/>
      <c r="C20" s="714"/>
      <c r="D20" s="714"/>
      <c r="E20" s="714"/>
      <c r="F20" s="714"/>
      <c r="G20" s="714"/>
      <c r="H20" s="714"/>
      <c r="I20" s="714"/>
      <c r="J20" s="714"/>
      <c r="K20" s="714"/>
      <c r="L20" s="714"/>
      <c r="M20" s="714"/>
      <c r="N20" s="714"/>
      <c r="O20" s="714"/>
    </row>
    <row r="21" spans="1:16" ht="18.75" customHeight="1" x14ac:dyDescent="0.25">
      <c r="A21" s="57"/>
      <c r="B21" s="57"/>
      <c r="C21" s="57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4" t="s">
        <v>306</v>
      </c>
    </row>
    <row r="22" spans="1:16" x14ac:dyDescent="0.25">
      <c r="A22" s="616" t="s">
        <v>5</v>
      </c>
      <c r="B22" s="619" t="s">
        <v>265</v>
      </c>
      <c r="C22" s="619" t="s">
        <v>44</v>
      </c>
      <c r="D22" s="632" t="s">
        <v>276</v>
      </c>
      <c r="E22" s="651" t="s">
        <v>174</v>
      </c>
      <c r="F22" s="651"/>
      <c r="G22" s="651"/>
      <c r="H22" s="622" t="s">
        <v>278</v>
      </c>
      <c r="I22" s="650" t="s">
        <v>174</v>
      </c>
      <c r="J22" s="650"/>
      <c r="K22" s="650"/>
      <c r="L22" s="631" t="s">
        <v>0</v>
      </c>
      <c r="M22" s="631" t="s">
        <v>174</v>
      </c>
      <c r="N22" s="631"/>
      <c r="O22" s="631"/>
    </row>
    <row r="23" spans="1:16" x14ac:dyDescent="0.25">
      <c r="A23" s="617"/>
      <c r="B23" s="620"/>
      <c r="C23" s="620"/>
      <c r="D23" s="633"/>
      <c r="E23" s="651" t="s">
        <v>1</v>
      </c>
      <c r="F23" s="651"/>
      <c r="G23" s="638" t="s">
        <v>2</v>
      </c>
      <c r="H23" s="623"/>
      <c r="I23" s="650" t="s">
        <v>1</v>
      </c>
      <c r="J23" s="650"/>
      <c r="K23" s="615" t="s">
        <v>2</v>
      </c>
      <c r="L23" s="631"/>
      <c r="M23" s="631" t="s">
        <v>1</v>
      </c>
      <c r="N23" s="631"/>
      <c r="O23" s="614" t="s">
        <v>2</v>
      </c>
    </row>
    <row r="24" spans="1:16" ht="30.75" customHeight="1" x14ac:dyDescent="0.25">
      <c r="A24" s="618"/>
      <c r="B24" s="621"/>
      <c r="C24" s="621"/>
      <c r="D24" s="634"/>
      <c r="E24" s="113" t="s">
        <v>3</v>
      </c>
      <c r="F24" s="111" t="s">
        <v>4</v>
      </c>
      <c r="G24" s="638"/>
      <c r="H24" s="624"/>
      <c r="I24" s="112" t="s">
        <v>3</v>
      </c>
      <c r="J24" s="108" t="s">
        <v>4</v>
      </c>
      <c r="K24" s="615"/>
      <c r="L24" s="631"/>
      <c r="M24" s="109" t="s">
        <v>3</v>
      </c>
      <c r="N24" s="107" t="s">
        <v>4</v>
      </c>
      <c r="O24" s="614"/>
      <c r="P24" s="123"/>
    </row>
    <row r="25" spans="1:16" ht="15.95" customHeight="1" x14ac:dyDescent="0.25">
      <c r="A25" s="13" t="s">
        <v>59</v>
      </c>
      <c r="B25" s="628" t="s">
        <v>6</v>
      </c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30"/>
    </row>
    <row r="26" spans="1:16" ht="15" customHeight="1" x14ac:dyDescent="0.25">
      <c r="A26" s="5" t="s">
        <v>163</v>
      </c>
      <c r="B26" s="78" t="s">
        <v>20</v>
      </c>
      <c r="C26" s="30" t="s">
        <v>21</v>
      </c>
      <c r="D26" s="16">
        <f>E26+G26</f>
        <v>42.2</v>
      </c>
      <c r="E26" s="42"/>
      <c r="F26" s="42"/>
      <c r="G26" s="42">
        <v>42.2</v>
      </c>
      <c r="H26" s="24">
        <f>I26+K26</f>
        <v>0</v>
      </c>
      <c r="I26" s="10"/>
      <c r="J26" s="10"/>
      <c r="K26" s="10"/>
      <c r="L26" s="12">
        <f>M26+O26</f>
        <v>42.2</v>
      </c>
      <c r="M26" s="12">
        <f>E26+I26</f>
        <v>0</v>
      </c>
      <c r="N26" s="12">
        <f>F26+J26</f>
        <v>0</v>
      </c>
      <c r="O26" s="12">
        <f>G26+K26</f>
        <v>42.2</v>
      </c>
    </row>
    <row r="27" spans="1:16" ht="15.95" customHeight="1" x14ac:dyDescent="0.25">
      <c r="A27" s="20" t="s">
        <v>60</v>
      </c>
      <c r="B27" s="21" t="s">
        <v>155</v>
      </c>
      <c r="C27" s="22"/>
      <c r="D27" s="23">
        <f t="shared" ref="D27:O27" si="0">D26</f>
        <v>42.2</v>
      </c>
      <c r="E27" s="23">
        <f t="shared" si="0"/>
        <v>0</v>
      </c>
      <c r="F27" s="23">
        <f t="shared" si="0"/>
        <v>0</v>
      </c>
      <c r="G27" s="23">
        <f t="shared" si="0"/>
        <v>42.2</v>
      </c>
      <c r="H27" s="10">
        <f t="shared" si="0"/>
        <v>0</v>
      </c>
      <c r="I27" s="10">
        <f t="shared" si="0"/>
        <v>0</v>
      </c>
      <c r="J27" s="10">
        <f t="shared" si="0"/>
        <v>0</v>
      </c>
      <c r="K27" s="10">
        <f t="shared" si="0"/>
        <v>0</v>
      </c>
      <c r="L27" s="21">
        <f t="shared" ref="L27" si="1">M27+O27</f>
        <v>42.2</v>
      </c>
      <c r="M27" s="21">
        <f t="shared" si="0"/>
        <v>0</v>
      </c>
      <c r="N27" s="21">
        <f t="shared" si="0"/>
        <v>0</v>
      </c>
      <c r="O27" s="21">
        <f t="shared" si="0"/>
        <v>42.2</v>
      </c>
    </row>
    <row r="28" spans="1:16" ht="15.95" customHeight="1" x14ac:dyDescent="0.25">
      <c r="A28" s="13" t="s">
        <v>61</v>
      </c>
      <c r="B28" s="628" t="s">
        <v>49</v>
      </c>
      <c r="C28" s="629"/>
      <c r="D28" s="629"/>
      <c r="E28" s="629"/>
      <c r="F28" s="629"/>
      <c r="G28" s="629"/>
      <c r="H28" s="629"/>
      <c r="I28" s="629"/>
      <c r="J28" s="629"/>
      <c r="K28" s="629"/>
      <c r="L28" s="629"/>
      <c r="M28" s="629"/>
      <c r="N28" s="629"/>
      <c r="O28" s="630"/>
    </row>
    <row r="29" spans="1:16" ht="15" customHeight="1" x14ac:dyDescent="0.25">
      <c r="A29" s="5" t="s">
        <v>62</v>
      </c>
      <c r="B29" s="78" t="s">
        <v>20</v>
      </c>
      <c r="C29" s="79"/>
      <c r="D29" s="16">
        <f>E29+G29</f>
        <v>791.5</v>
      </c>
      <c r="E29" s="42">
        <f>E32+E33+E31+E30</f>
        <v>0.6</v>
      </c>
      <c r="F29" s="42">
        <f t="shared" ref="F29:O29" si="2">F32+F33+F31+F30</f>
        <v>0.4</v>
      </c>
      <c r="G29" s="42">
        <f t="shared" si="2"/>
        <v>790.9</v>
      </c>
      <c r="H29" s="24">
        <f t="shared" si="2"/>
        <v>0</v>
      </c>
      <c r="I29" s="10">
        <f t="shared" si="2"/>
        <v>0</v>
      </c>
      <c r="J29" s="10">
        <f t="shared" si="2"/>
        <v>0</v>
      </c>
      <c r="K29" s="10">
        <f t="shared" si="2"/>
        <v>0</v>
      </c>
      <c r="L29" s="12">
        <f t="shared" si="2"/>
        <v>791.5</v>
      </c>
      <c r="M29" s="12">
        <f t="shared" si="2"/>
        <v>0.6</v>
      </c>
      <c r="N29" s="12">
        <f t="shared" si="2"/>
        <v>0.4</v>
      </c>
      <c r="O29" s="12">
        <f t="shared" si="2"/>
        <v>790.9</v>
      </c>
    </row>
    <row r="30" spans="1:16" ht="15" hidden="1" customHeight="1" x14ac:dyDescent="0.25">
      <c r="A30" s="19"/>
      <c r="B30" s="78"/>
      <c r="C30" s="30" t="s">
        <v>25</v>
      </c>
      <c r="D30" s="16">
        <f>E30+G30</f>
        <v>0</v>
      </c>
      <c r="E30" s="16"/>
      <c r="F30" s="16"/>
      <c r="G30" s="16"/>
      <c r="H30" s="10">
        <f>I30+K30</f>
        <v>0</v>
      </c>
      <c r="I30" s="10"/>
      <c r="J30" s="10"/>
      <c r="K30" s="10"/>
      <c r="L30" s="12">
        <f>M30+O30</f>
        <v>0</v>
      </c>
      <c r="M30" s="12">
        <f t="shared" ref="M30:M31" si="3">E30+I30</f>
        <v>0</v>
      </c>
      <c r="N30" s="12">
        <f t="shared" ref="N30:N31" si="4">F30+J30</f>
        <v>0</v>
      </c>
      <c r="O30" s="12">
        <f t="shared" ref="O30:O31" si="5">G30+K30</f>
        <v>0</v>
      </c>
    </row>
    <row r="31" spans="1:16" x14ac:dyDescent="0.25">
      <c r="A31" s="39"/>
      <c r="B31" s="40"/>
      <c r="C31" s="80" t="s">
        <v>31</v>
      </c>
      <c r="D31" s="16">
        <f>E31+G31</f>
        <v>100</v>
      </c>
      <c r="E31" s="16"/>
      <c r="F31" s="16"/>
      <c r="G31" s="16">
        <v>100</v>
      </c>
      <c r="H31" s="10">
        <f>I31+K31</f>
        <v>0</v>
      </c>
      <c r="I31" s="10"/>
      <c r="J31" s="10"/>
      <c r="K31" s="10"/>
      <c r="L31" s="12">
        <f>M31+O31</f>
        <v>100</v>
      </c>
      <c r="M31" s="12">
        <f t="shared" si="3"/>
        <v>0</v>
      </c>
      <c r="N31" s="12">
        <f t="shared" si="4"/>
        <v>0</v>
      </c>
      <c r="O31" s="12">
        <f t="shared" si="5"/>
        <v>100</v>
      </c>
    </row>
    <row r="32" spans="1:16" ht="15" customHeight="1" x14ac:dyDescent="0.25">
      <c r="A32" s="19"/>
      <c r="B32" s="78"/>
      <c r="C32" s="332" t="s">
        <v>22</v>
      </c>
      <c r="D32" s="16">
        <f>E32+G32</f>
        <v>691.5</v>
      </c>
      <c r="E32" s="16">
        <v>0.6</v>
      </c>
      <c r="F32" s="16">
        <v>0.4</v>
      </c>
      <c r="G32" s="16">
        <v>690.9</v>
      </c>
      <c r="H32" s="10">
        <f>I32+K32</f>
        <v>0</v>
      </c>
      <c r="I32" s="10"/>
      <c r="J32" s="10"/>
      <c r="K32" s="10"/>
      <c r="L32" s="12">
        <f>M32+O32</f>
        <v>691.5</v>
      </c>
      <c r="M32" s="12">
        <f t="shared" ref="M32:O33" si="6">E32+I32</f>
        <v>0.6</v>
      </c>
      <c r="N32" s="12">
        <f t="shared" si="6"/>
        <v>0.4</v>
      </c>
      <c r="O32" s="12">
        <f t="shared" si="6"/>
        <v>690.9</v>
      </c>
    </row>
    <row r="33" spans="1:15" hidden="1" x14ac:dyDescent="0.25">
      <c r="A33" s="39"/>
      <c r="B33" s="40"/>
      <c r="C33" s="38" t="s">
        <v>30</v>
      </c>
      <c r="D33" s="16">
        <f>E33+G33</f>
        <v>0</v>
      </c>
      <c r="E33" s="16"/>
      <c r="F33" s="16"/>
      <c r="G33" s="16"/>
      <c r="H33" s="10">
        <f>I33+K33</f>
        <v>0</v>
      </c>
      <c r="I33" s="10"/>
      <c r="J33" s="10"/>
      <c r="K33" s="10"/>
      <c r="L33" s="12">
        <f>M33+O33</f>
        <v>0</v>
      </c>
      <c r="M33" s="12">
        <f t="shared" si="6"/>
        <v>0</v>
      </c>
      <c r="N33" s="12">
        <f t="shared" si="6"/>
        <v>0</v>
      </c>
      <c r="O33" s="12">
        <f t="shared" si="6"/>
        <v>0</v>
      </c>
    </row>
    <row r="34" spans="1:15" ht="15.95" customHeight="1" x14ac:dyDescent="0.25">
      <c r="A34" s="20" t="s">
        <v>63</v>
      </c>
      <c r="B34" s="21" t="s">
        <v>156</v>
      </c>
      <c r="C34" s="22"/>
      <c r="D34" s="23">
        <f>D29</f>
        <v>791.5</v>
      </c>
      <c r="E34" s="23">
        <f>E29</f>
        <v>0.6</v>
      </c>
      <c r="F34" s="23">
        <f>F29</f>
        <v>0.4</v>
      </c>
      <c r="G34" s="23">
        <f>G29</f>
        <v>790.9</v>
      </c>
      <c r="H34" s="10">
        <f>H29</f>
        <v>0</v>
      </c>
      <c r="I34" s="10">
        <f t="shared" ref="I34:K34" si="7">I29</f>
        <v>0</v>
      </c>
      <c r="J34" s="10">
        <f t="shared" si="7"/>
        <v>0</v>
      </c>
      <c r="K34" s="10">
        <f t="shared" si="7"/>
        <v>0</v>
      </c>
      <c r="L34" s="21">
        <f t="shared" ref="L34" si="8">M34+O34</f>
        <v>791.5</v>
      </c>
      <c r="M34" s="21">
        <f>M29</f>
        <v>0.6</v>
      </c>
      <c r="N34" s="21">
        <f>N29</f>
        <v>0.4</v>
      </c>
      <c r="O34" s="21">
        <f>O29</f>
        <v>790.9</v>
      </c>
    </row>
    <row r="35" spans="1:15" ht="15.95" customHeight="1" x14ac:dyDescent="0.25">
      <c r="A35" s="19" t="s">
        <v>64</v>
      </c>
      <c r="B35" s="645" t="s">
        <v>52</v>
      </c>
      <c r="C35" s="646"/>
      <c r="D35" s="646"/>
      <c r="E35" s="646"/>
      <c r="F35" s="646"/>
      <c r="G35" s="646"/>
      <c r="H35" s="646"/>
      <c r="I35" s="646"/>
      <c r="J35" s="646"/>
      <c r="K35" s="646"/>
      <c r="L35" s="646"/>
      <c r="M35" s="646"/>
      <c r="N35" s="646"/>
      <c r="O35" s="647"/>
    </row>
    <row r="36" spans="1:15" ht="15" customHeight="1" x14ac:dyDescent="0.25">
      <c r="A36" s="5" t="s">
        <v>65</v>
      </c>
      <c r="B36" s="35" t="s">
        <v>20</v>
      </c>
      <c r="C36" s="15" t="s">
        <v>32</v>
      </c>
      <c r="D36" s="16">
        <f>E36+G36</f>
        <v>25.3</v>
      </c>
      <c r="E36" s="16">
        <v>25.3</v>
      </c>
      <c r="F36" s="16"/>
      <c r="G36" s="16"/>
      <c r="H36" s="24">
        <f>I36+K36</f>
        <v>0</v>
      </c>
      <c r="I36" s="24"/>
      <c r="J36" s="24"/>
      <c r="K36" s="24"/>
      <c r="L36" s="12">
        <f>M36+O36</f>
        <v>25.3</v>
      </c>
      <c r="M36" s="12">
        <f>E36+I36</f>
        <v>25.3</v>
      </c>
      <c r="N36" s="12">
        <f>F36+J36</f>
        <v>0</v>
      </c>
      <c r="O36" s="12">
        <f>G36+K36</f>
        <v>0</v>
      </c>
    </row>
    <row r="37" spans="1:15" ht="15.95" customHeight="1" x14ac:dyDescent="0.25">
      <c r="A37" s="20" t="s">
        <v>66</v>
      </c>
      <c r="B37" s="21" t="s">
        <v>157</v>
      </c>
      <c r="C37" s="124"/>
      <c r="D37" s="23">
        <f>D36</f>
        <v>25.3</v>
      </c>
      <c r="E37" s="23">
        <f>E36</f>
        <v>25.3</v>
      </c>
      <c r="F37" s="23">
        <f>F36</f>
        <v>0</v>
      </c>
      <c r="G37" s="23">
        <f>G36</f>
        <v>0</v>
      </c>
      <c r="H37" s="24">
        <f t="shared" ref="H37:O37" si="9">H36</f>
        <v>0</v>
      </c>
      <c r="I37" s="24">
        <f t="shared" si="9"/>
        <v>0</v>
      </c>
      <c r="J37" s="24">
        <f t="shared" si="9"/>
        <v>0</v>
      </c>
      <c r="K37" s="24">
        <f t="shared" si="9"/>
        <v>0</v>
      </c>
      <c r="L37" s="21">
        <f t="shared" si="9"/>
        <v>25.3</v>
      </c>
      <c r="M37" s="21">
        <f t="shared" si="9"/>
        <v>25.3</v>
      </c>
      <c r="N37" s="21">
        <f t="shared" si="9"/>
        <v>0</v>
      </c>
      <c r="O37" s="21">
        <f t="shared" si="9"/>
        <v>0</v>
      </c>
    </row>
    <row r="38" spans="1:15" ht="15.95" customHeight="1" x14ac:dyDescent="0.25">
      <c r="A38" s="5" t="s">
        <v>67</v>
      </c>
      <c r="B38" s="628" t="s">
        <v>152</v>
      </c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30"/>
    </row>
    <row r="39" spans="1:15" ht="15" customHeight="1" x14ac:dyDescent="0.25">
      <c r="A39" s="5" t="s">
        <v>68</v>
      </c>
      <c r="B39" s="90" t="s">
        <v>20</v>
      </c>
      <c r="C39" s="30" t="s">
        <v>41</v>
      </c>
      <c r="D39" s="16">
        <f>E39+G39</f>
        <v>294.8</v>
      </c>
      <c r="E39" s="16">
        <v>4.8</v>
      </c>
      <c r="F39" s="16">
        <v>3.6</v>
      </c>
      <c r="G39" s="16">
        <v>290</v>
      </c>
      <c r="H39" s="10">
        <f>I39+K39</f>
        <v>0</v>
      </c>
      <c r="I39" s="10">
        <v>3.7</v>
      </c>
      <c r="J39" s="10"/>
      <c r="K39" s="10">
        <v>-3.7</v>
      </c>
      <c r="L39" s="12">
        <f>M39+O39</f>
        <v>294.8</v>
      </c>
      <c r="M39" s="12">
        <f t="shared" ref="M39" si="10">E39+I39</f>
        <v>8.5</v>
      </c>
      <c r="N39" s="12">
        <f t="shared" ref="N39" si="11">F39+J39</f>
        <v>3.6</v>
      </c>
      <c r="O39" s="12">
        <f t="shared" ref="O39" si="12">G39+K39</f>
        <v>286.3</v>
      </c>
    </row>
    <row r="40" spans="1:15" ht="15.95" customHeight="1" x14ac:dyDescent="0.25">
      <c r="A40" s="20" t="s">
        <v>69</v>
      </c>
      <c r="B40" s="21" t="s">
        <v>158</v>
      </c>
      <c r="C40" s="124"/>
      <c r="D40" s="23">
        <f>D39</f>
        <v>294.8</v>
      </c>
      <c r="E40" s="23">
        <f t="shared" ref="E40:G40" si="13">E39</f>
        <v>4.8</v>
      </c>
      <c r="F40" s="23">
        <f t="shared" si="13"/>
        <v>3.6</v>
      </c>
      <c r="G40" s="23">
        <f t="shared" si="13"/>
        <v>290</v>
      </c>
      <c r="H40" s="24">
        <f>H39</f>
        <v>0</v>
      </c>
      <c r="I40" s="24">
        <f t="shared" ref="I40:K40" si="14">I39</f>
        <v>3.7</v>
      </c>
      <c r="J40" s="24">
        <f t="shared" si="14"/>
        <v>0</v>
      </c>
      <c r="K40" s="24">
        <f t="shared" si="14"/>
        <v>-3.7</v>
      </c>
      <c r="L40" s="21">
        <f>L39</f>
        <v>294.8</v>
      </c>
      <c r="M40" s="21">
        <f t="shared" ref="M40:O40" si="15">M39</f>
        <v>8.5</v>
      </c>
      <c r="N40" s="21">
        <f t="shared" si="15"/>
        <v>3.6</v>
      </c>
      <c r="O40" s="21">
        <f t="shared" si="15"/>
        <v>286.3</v>
      </c>
    </row>
    <row r="41" spans="1:15" ht="15.95" customHeight="1" x14ac:dyDescent="0.25">
      <c r="A41" s="19" t="s">
        <v>70</v>
      </c>
      <c r="B41" s="628" t="s">
        <v>162</v>
      </c>
      <c r="C41" s="629"/>
      <c r="D41" s="629"/>
      <c r="E41" s="629"/>
      <c r="F41" s="629"/>
      <c r="G41" s="629"/>
      <c r="H41" s="629"/>
      <c r="I41" s="629"/>
      <c r="J41" s="629"/>
      <c r="K41" s="629"/>
      <c r="L41" s="629"/>
      <c r="M41" s="629"/>
      <c r="N41" s="629"/>
      <c r="O41" s="630"/>
    </row>
    <row r="42" spans="1:15" ht="15" customHeight="1" x14ac:dyDescent="0.25">
      <c r="A42" s="5" t="s">
        <v>71</v>
      </c>
      <c r="B42" s="29" t="s">
        <v>20</v>
      </c>
      <c r="C42" s="30"/>
      <c r="D42" s="16">
        <f>E42+G42</f>
        <v>852.19999999999993</v>
      </c>
      <c r="E42" s="42">
        <f>E43+E44</f>
        <v>10.8</v>
      </c>
      <c r="F42" s="42">
        <f t="shared" ref="F42:G42" si="16">F43+F44</f>
        <v>2.9</v>
      </c>
      <c r="G42" s="42">
        <f t="shared" si="16"/>
        <v>841.4</v>
      </c>
      <c r="H42" s="24">
        <f>I42+K42</f>
        <v>0</v>
      </c>
      <c r="I42" s="10">
        <f>I43+I44</f>
        <v>0</v>
      </c>
      <c r="J42" s="10">
        <f t="shared" ref="J42" si="17">J43+J44</f>
        <v>0</v>
      </c>
      <c r="K42" s="10">
        <f t="shared" ref="K42" si="18">K43+K44</f>
        <v>0</v>
      </c>
      <c r="L42" s="12">
        <f>M42+O42</f>
        <v>852.19999999999993</v>
      </c>
      <c r="M42" s="12">
        <f>M43+M44</f>
        <v>10.8</v>
      </c>
      <c r="N42" s="12">
        <f t="shared" ref="N42" si="19">N43+N44</f>
        <v>2.9</v>
      </c>
      <c r="O42" s="12">
        <f t="shared" ref="O42" si="20">O43+O44</f>
        <v>841.4</v>
      </c>
    </row>
    <row r="43" spans="1:15" x14ac:dyDescent="0.25">
      <c r="A43" s="39"/>
      <c r="B43" s="40"/>
      <c r="C43" s="30" t="s">
        <v>25</v>
      </c>
      <c r="D43" s="16">
        <f>E43+G43</f>
        <v>846.4</v>
      </c>
      <c r="E43" s="16">
        <v>5</v>
      </c>
      <c r="F43" s="16">
        <v>2.9</v>
      </c>
      <c r="G43" s="16">
        <v>841.4</v>
      </c>
      <c r="H43" s="10">
        <f>I43+K43</f>
        <v>0</v>
      </c>
      <c r="I43" s="10"/>
      <c r="J43" s="10"/>
      <c r="K43" s="10"/>
      <c r="L43" s="12">
        <f>M43+O43</f>
        <v>846.4</v>
      </c>
      <c r="M43" s="12">
        <f t="shared" ref="M43:M44" si="21">E43+I43</f>
        <v>5</v>
      </c>
      <c r="N43" s="12">
        <f t="shared" ref="N43:N44" si="22">F43+J43</f>
        <v>2.9</v>
      </c>
      <c r="O43" s="12">
        <f t="shared" ref="O43:O44" si="23">G43+K43</f>
        <v>841.4</v>
      </c>
    </row>
    <row r="44" spans="1:15" ht="15" customHeight="1" x14ac:dyDescent="0.25">
      <c r="A44" s="19"/>
      <c r="B44" s="78"/>
      <c r="C44" s="38" t="s">
        <v>30</v>
      </c>
      <c r="D44" s="16">
        <f>E44+G44</f>
        <v>5.8</v>
      </c>
      <c r="E44" s="16">
        <v>5.8</v>
      </c>
      <c r="F44" s="16"/>
      <c r="G44" s="16"/>
      <c r="H44" s="10">
        <f>I44+K44</f>
        <v>0</v>
      </c>
      <c r="I44" s="10"/>
      <c r="J44" s="10"/>
      <c r="K44" s="10"/>
      <c r="L44" s="12">
        <f>M44+O44</f>
        <v>5.8</v>
      </c>
      <c r="M44" s="12">
        <f t="shared" si="21"/>
        <v>5.8</v>
      </c>
      <c r="N44" s="12">
        <f t="shared" si="22"/>
        <v>0</v>
      </c>
      <c r="O44" s="12">
        <f t="shared" si="23"/>
        <v>0</v>
      </c>
    </row>
    <row r="45" spans="1:15" ht="15.95" customHeight="1" x14ac:dyDescent="0.25">
      <c r="A45" s="20" t="s">
        <v>72</v>
      </c>
      <c r="B45" s="21" t="s">
        <v>159</v>
      </c>
      <c r="C45" s="22"/>
      <c r="D45" s="23">
        <f>D42</f>
        <v>852.19999999999993</v>
      </c>
      <c r="E45" s="23">
        <f>E42</f>
        <v>10.8</v>
      </c>
      <c r="F45" s="23">
        <f>F42</f>
        <v>2.9</v>
      </c>
      <c r="G45" s="23">
        <f>G42</f>
        <v>841.4</v>
      </c>
      <c r="H45" s="24">
        <f t="shared" ref="H45:O45" si="24">H42</f>
        <v>0</v>
      </c>
      <c r="I45" s="24">
        <f t="shared" si="24"/>
        <v>0</v>
      </c>
      <c r="J45" s="24">
        <f t="shared" si="24"/>
        <v>0</v>
      </c>
      <c r="K45" s="24">
        <f t="shared" si="24"/>
        <v>0</v>
      </c>
      <c r="L45" s="21">
        <f t="shared" ref="L45" si="25">M45+O45</f>
        <v>852.19999999999993</v>
      </c>
      <c r="M45" s="21">
        <f t="shared" si="24"/>
        <v>10.8</v>
      </c>
      <c r="N45" s="21">
        <f t="shared" si="24"/>
        <v>2.9</v>
      </c>
      <c r="O45" s="21">
        <f t="shared" si="24"/>
        <v>841.4</v>
      </c>
    </row>
    <row r="46" spans="1:15" ht="15.95" customHeight="1" x14ac:dyDescent="0.25">
      <c r="A46" s="13" t="s">
        <v>73</v>
      </c>
      <c r="B46" s="628" t="s">
        <v>54</v>
      </c>
      <c r="C46" s="629"/>
      <c r="D46" s="629"/>
      <c r="E46" s="629"/>
      <c r="F46" s="629"/>
      <c r="G46" s="629"/>
      <c r="H46" s="629"/>
      <c r="I46" s="629"/>
      <c r="J46" s="629"/>
      <c r="K46" s="629"/>
      <c r="L46" s="629"/>
      <c r="M46" s="629"/>
      <c r="N46" s="629"/>
      <c r="O46" s="630"/>
    </row>
    <row r="47" spans="1:15" ht="15" customHeight="1" x14ac:dyDescent="0.25">
      <c r="A47" s="32" t="s">
        <v>74</v>
      </c>
      <c r="B47" s="29" t="s">
        <v>20</v>
      </c>
      <c r="C47" s="38" t="s">
        <v>30</v>
      </c>
      <c r="D47" s="16">
        <f>E47+G47</f>
        <v>73.099999999999994</v>
      </c>
      <c r="E47" s="16">
        <v>61</v>
      </c>
      <c r="F47" s="16"/>
      <c r="G47" s="16">
        <v>12.1</v>
      </c>
      <c r="H47" s="10">
        <f>I47+K47</f>
        <v>0</v>
      </c>
      <c r="I47" s="10"/>
      <c r="J47" s="10"/>
      <c r="K47" s="10"/>
      <c r="L47" s="12">
        <f>M47+O47</f>
        <v>73.099999999999994</v>
      </c>
      <c r="M47" s="12">
        <f t="shared" ref="M47:O47" si="26">E47+I47</f>
        <v>61</v>
      </c>
      <c r="N47" s="12">
        <f t="shared" si="26"/>
        <v>0</v>
      </c>
      <c r="O47" s="12">
        <f t="shared" si="26"/>
        <v>12.1</v>
      </c>
    </row>
    <row r="48" spans="1:15" ht="15" hidden="1" customHeight="1" x14ac:dyDescent="0.25">
      <c r="A48" s="32" t="s">
        <v>69</v>
      </c>
      <c r="B48" s="29" t="s">
        <v>28</v>
      </c>
      <c r="C48" s="38" t="s">
        <v>30</v>
      </c>
      <c r="D48" s="16">
        <f>E48+G48</f>
        <v>0</v>
      </c>
      <c r="E48" s="16"/>
      <c r="F48" s="16"/>
      <c r="G48" s="16"/>
      <c r="H48" s="10">
        <f>I48+K48</f>
        <v>0</v>
      </c>
      <c r="I48" s="10"/>
      <c r="J48" s="10"/>
      <c r="K48" s="10"/>
      <c r="L48" s="12">
        <f>M48+O48</f>
        <v>0</v>
      </c>
      <c r="M48" s="12">
        <f t="shared" ref="M48" si="27">E48+I48</f>
        <v>0</v>
      </c>
      <c r="N48" s="12">
        <f t="shared" ref="N48" si="28">F48+J48</f>
        <v>0</v>
      </c>
      <c r="O48" s="12">
        <f t="shared" ref="O48" si="29">G48+K48</f>
        <v>0</v>
      </c>
    </row>
    <row r="49" spans="1:17" ht="15.95" customHeight="1" x14ac:dyDescent="0.25">
      <c r="A49" s="20" t="s">
        <v>75</v>
      </c>
      <c r="B49" s="21" t="s">
        <v>160</v>
      </c>
      <c r="C49" s="124"/>
      <c r="D49" s="23">
        <f>SUM(D47:D48)</f>
        <v>73.099999999999994</v>
      </c>
      <c r="E49" s="23">
        <f t="shared" ref="E49:G49" si="30">SUM(E47:E48)</f>
        <v>61</v>
      </c>
      <c r="F49" s="23">
        <f t="shared" si="30"/>
        <v>0</v>
      </c>
      <c r="G49" s="23">
        <f t="shared" si="30"/>
        <v>12.1</v>
      </c>
      <c r="H49" s="24">
        <f>SUM(H47:H48)</f>
        <v>0</v>
      </c>
      <c r="I49" s="24">
        <f t="shared" ref="I49:K49" si="31">SUM(I47:I48)</f>
        <v>0</v>
      </c>
      <c r="J49" s="24">
        <f t="shared" si="31"/>
        <v>0</v>
      </c>
      <c r="K49" s="24">
        <f t="shared" si="31"/>
        <v>0</v>
      </c>
      <c r="L49" s="21">
        <f t="shared" ref="L49" si="32">M49+O49</f>
        <v>73.099999999999994</v>
      </c>
      <c r="M49" s="21">
        <f t="shared" ref="M49:O49" si="33">SUM(M47:M48)</f>
        <v>61</v>
      </c>
      <c r="N49" s="21">
        <f t="shared" si="33"/>
        <v>0</v>
      </c>
      <c r="O49" s="21">
        <f t="shared" si="33"/>
        <v>12.1</v>
      </c>
    </row>
    <row r="50" spans="1:17" ht="15.95" customHeight="1" x14ac:dyDescent="0.25">
      <c r="A50" s="13" t="s">
        <v>76</v>
      </c>
      <c r="B50" s="628" t="s">
        <v>56</v>
      </c>
      <c r="C50" s="629"/>
      <c r="D50" s="629"/>
      <c r="E50" s="629"/>
      <c r="F50" s="629"/>
      <c r="G50" s="629"/>
      <c r="H50" s="629"/>
      <c r="I50" s="629"/>
      <c r="J50" s="629"/>
      <c r="K50" s="629"/>
      <c r="L50" s="629"/>
      <c r="M50" s="629"/>
      <c r="N50" s="629"/>
      <c r="O50" s="630"/>
    </row>
    <row r="51" spans="1:17" ht="15" customHeight="1" x14ac:dyDescent="0.25">
      <c r="A51" s="32" t="s">
        <v>77</v>
      </c>
      <c r="B51" s="29" t="s">
        <v>20</v>
      </c>
      <c r="C51" s="1">
        <v>10</v>
      </c>
      <c r="D51" s="16">
        <f>E51+G51</f>
        <v>89.7</v>
      </c>
      <c r="E51" s="16">
        <v>18.2</v>
      </c>
      <c r="F51" s="16">
        <v>6.5</v>
      </c>
      <c r="G51" s="16">
        <v>71.5</v>
      </c>
      <c r="H51" s="10">
        <f>I51+K51</f>
        <v>0</v>
      </c>
      <c r="I51" s="10"/>
      <c r="J51" s="10"/>
      <c r="K51" s="10"/>
      <c r="L51" s="12">
        <f>M51+O51</f>
        <v>89.7</v>
      </c>
      <c r="M51" s="12">
        <f t="shared" ref="M51" si="34">E51+I51</f>
        <v>18.2</v>
      </c>
      <c r="N51" s="12">
        <f t="shared" ref="N51" si="35">F51+J51</f>
        <v>6.5</v>
      </c>
      <c r="O51" s="12">
        <f t="shared" ref="O51" si="36">G51+K51</f>
        <v>71.5</v>
      </c>
    </row>
    <row r="52" spans="1:17" ht="15.95" customHeight="1" x14ac:dyDescent="0.25">
      <c r="A52" s="20" t="s">
        <v>78</v>
      </c>
      <c r="B52" s="21" t="s">
        <v>161</v>
      </c>
      <c r="C52" s="124"/>
      <c r="D52" s="23">
        <f t="shared" ref="D52:O52" si="37">SUM(D51:D51)</f>
        <v>89.7</v>
      </c>
      <c r="E52" s="23">
        <f t="shared" si="37"/>
        <v>18.2</v>
      </c>
      <c r="F52" s="23">
        <f t="shared" si="37"/>
        <v>6.5</v>
      </c>
      <c r="G52" s="23">
        <f t="shared" si="37"/>
        <v>71.5</v>
      </c>
      <c r="H52" s="24">
        <f t="shared" si="37"/>
        <v>0</v>
      </c>
      <c r="I52" s="24">
        <f t="shared" si="37"/>
        <v>0</v>
      </c>
      <c r="J52" s="24">
        <f t="shared" si="37"/>
        <v>0</v>
      </c>
      <c r="K52" s="24">
        <f t="shared" si="37"/>
        <v>0</v>
      </c>
      <c r="L52" s="21">
        <f t="shared" ref="L52" si="38">M52+O52</f>
        <v>89.7</v>
      </c>
      <c r="M52" s="21">
        <f t="shared" si="37"/>
        <v>18.2</v>
      </c>
      <c r="N52" s="21">
        <f t="shared" si="37"/>
        <v>6.5</v>
      </c>
      <c r="O52" s="21">
        <f t="shared" si="37"/>
        <v>71.5</v>
      </c>
    </row>
    <row r="53" spans="1:17" ht="15.95" customHeight="1" x14ac:dyDescent="0.25">
      <c r="A53" s="118" t="s">
        <v>79</v>
      </c>
      <c r="B53" s="125" t="s">
        <v>153</v>
      </c>
      <c r="C53" s="126"/>
      <c r="D53" s="23">
        <f>D26+D34+D37+D40+D45+D49+D52</f>
        <v>2168.7999999999997</v>
      </c>
      <c r="E53" s="23">
        <f>E27+E34+E37+E40+E45+E49+E52</f>
        <v>120.7</v>
      </c>
      <c r="F53" s="23">
        <f t="shared" ref="F53:O53" si="39">F27+F34+F37+F40+F45+F49+F52</f>
        <v>13.4</v>
      </c>
      <c r="G53" s="23">
        <f t="shared" si="39"/>
        <v>2048.1</v>
      </c>
      <c r="H53" s="24">
        <f t="shared" si="39"/>
        <v>0</v>
      </c>
      <c r="I53" s="24">
        <f t="shared" si="39"/>
        <v>3.7</v>
      </c>
      <c r="J53" s="24">
        <f t="shared" si="39"/>
        <v>0</v>
      </c>
      <c r="K53" s="24">
        <f t="shared" si="39"/>
        <v>-3.7</v>
      </c>
      <c r="L53" s="21">
        <f>L27+L34+L37+L40+L45+L49+L52</f>
        <v>2168.7999999999997</v>
      </c>
      <c r="M53" s="21">
        <f t="shared" si="39"/>
        <v>124.4</v>
      </c>
      <c r="N53" s="21">
        <f t="shared" si="39"/>
        <v>13.4</v>
      </c>
      <c r="O53" s="21">
        <f t="shared" si="39"/>
        <v>2044.4</v>
      </c>
    </row>
    <row r="54" spans="1:17" x14ac:dyDescent="0.25">
      <c r="A54" s="6"/>
      <c r="B54" s="6"/>
      <c r="C54" s="51"/>
      <c r="D54" s="6"/>
      <c r="E54" s="6"/>
      <c r="F54" s="6"/>
      <c r="G54" s="6"/>
      <c r="H54" s="127"/>
      <c r="I54" s="127"/>
      <c r="J54" s="127"/>
      <c r="L54" s="6"/>
      <c r="M54" s="6"/>
      <c r="N54" s="6"/>
    </row>
    <row r="55" spans="1:17" x14ac:dyDescent="0.25">
      <c r="A55" s="6"/>
      <c r="B55" s="119"/>
      <c r="C55" s="128"/>
      <c r="D55" s="119"/>
      <c r="E55" s="119"/>
      <c r="F55" s="119"/>
      <c r="G55" s="119"/>
      <c r="H55" s="129"/>
      <c r="I55" s="129"/>
      <c r="J55" s="129"/>
      <c r="K55" s="129"/>
      <c r="L55" s="119"/>
      <c r="M55" s="119"/>
      <c r="N55" s="119"/>
      <c r="P55" s="68" t="s">
        <v>247</v>
      </c>
      <c r="Q55" s="69">
        <f>SUMIF(C26:C51,1,L26:L51)</f>
        <v>0</v>
      </c>
    </row>
    <row r="56" spans="1:17" x14ac:dyDescent="0.25">
      <c r="A56" s="6"/>
      <c r="B56" s="6"/>
      <c r="C56" s="51"/>
      <c r="D56" s="6"/>
      <c r="E56" s="6"/>
      <c r="F56" s="6"/>
      <c r="G56" s="6"/>
      <c r="H56" s="127"/>
      <c r="I56" s="127"/>
      <c r="J56" s="127"/>
      <c r="L56" s="6"/>
      <c r="M56" s="6"/>
      <c r="N56" s="6"/>
      <c r="P56" s="68" t="s">
        <v>248</v>
      </c>
      <c r="Q56" s="69">
        <f>SUMIF(C26:C51,2,L26:L51)</f>
        <v>0</v>
      </c>
    </row>
    <row r="57" spans="1:17" x14ac:dyDescent="0.25">
      <c r="A57" s="6"/>
      <c r="B57" s="6"/>
      <c r="C57" s="51"/>
      <c r="D57" s="6">
        <v>2168.8000000000002</v>
      </c>
      <c r="E57" s="6">
        <v>120.7</v>
      </c>
      <c r="F57" s="6">
        <v>13.4</v>
      </c>
      <c r="G57" s="6">
        <v>2048.1</v>
      </c>
      <c r="H57" s="127"/>
      <c r="I57" s="127"/>
      <c r="J57" s="127"/>
      <c r="L57" s="6"/>
      <c r="M57" s="6"/>
      <c r="N57" s="6"/>
      <c r="O57" s="6"/>
      <c r="P57" s="68" t="s">
        <v>249</v>
      </c>
      <c r="Q57" s="69">
        <f>SUMIF(C26:C51,3,L26:L51)</f>
        <v>42.2</v>
      </c>
    </row>
    <row r="58" spans="1:17" x14ac:dyDescent="0.25">
      <c r="A58" s="6"/>
      <c r="B58" s="6"/>
      <c r="C58" s="51"/>
      <c r="D58" s="6"/>
      <c r="E58" s="6"/>
      <c r="F58" s="6"/>
      <c r="G58" s="6"/>
      <c r="H58" s="127"/>
      <c r="I58" s="127"/>
      <c r="J58" s="127"/>
      <c r="L58" s="6"/>
      <c r="M58" s="6"/>
      <c r="N58" s="6"/>
      <c r="P58" s="68" t="s">
        <v>250</v>
      </c>
      <c r="Q58" s="69">
        <f>SUMIF(C26:C51,4,L26:L51)</f>
        <v>846.4</v>
      </c>
    </row>
    <row r="59" spans="1:17" x14ac:dyDescent="0.25">
      <c r="A59" s="6"/>
      <c r="B59" s="6"/>
      <c r="C59" s="51"/>
      <c r="D59" s="6"/>
      <c r="E59" s="6"/>
      <c r="F59" s="6"/>
      <c r="G59" s="6"/>
      <c r="H59" s="127"/>
      <c r="I59" s="127"/>
      <c r="J59" s="127"/>
      <c r="L59" s="6"/>
      <c r="M59" s="6"/>
      <c r="N59" s="6"/>
      <c r="P59" s="68" t="s">
        <v>253</v>
      </c>
      <c r="Q59" s="69">
        <f>SUMIF(C26:C51,5,L26:L51)</f>
        <v>100</v>
      </c>
    </row>
    <row r="60" spans="1:17" x14ac:dyDescent="0.25">
      <c r="A60" s="6"/>
      <c r="B60" s="6"/>
      <c r="C60" s="51"/>
      <c r="D60" s="6"/>
      <c r="E60" s="6"/>
      <c r="F60" s="6"/>
      <c r="G60" s="6"/>
      <c r="H60" s="127"/>
      <c r="I60" s="127"/>
      <c r="J60" s="127"/>
      <c r="L60" s="6"/>
      <c r="M60" s="6"/>
      <c r="N60" s="6"/>
      <c r="P60" s="68" t="s">
        <v>251</v>
      </c>
      <c r="Q60" s="69">
        <f>SUMIF(C26:C51,6,L26:L51)</f>
        <v>691.5</v>
      </c>
    </row>
    <row r="61" spans="1:17" x14ac:dyDescent="0.25">
      <c r="A61" s="6"/>
      <c r="B61" s="6"/>
      <c r="C61" s="51"/>
      <c r="D61" s="6"/>
      <c r="E61" s="6"/>
      <c r="F61" s="6"/>
      <c r="G61" s="6"/>
      <c r="H61" s="127"/>
      <c r="I61" s="127"/>
      <c r="J61" s="127"/>
      <c r="L61" s="6"/>
      <c r="M61" s="6"/>
      <c r="N61" s="6"/>
      <c r="P61" s="68" t="s">
        <v>252</v>
      </c>
      <c r="Q61" s="69">
        <f>SUMIF(C26:C51,7,L26:L51)</f>
        <v>25.3</v>
      </c>
    </row>
    <row r="62" spans="1:17" x14ac:dyDescent="0.25">
      <c r="A62" s="6"/>
      <c r="B62" s="6"/>
      <c r="C62" s="51"/>
      <c r="D62" s="6"/>
      <c r="E62" s="6"/>
      <c r="F62" s="6"/>
      <c r="G62" s="6"/>
      <c r="H62" s="127"/>
      <c r="I62" s="127"/>
      <c r="J62" s="127"/>
      <c r="L62" s="6"/>
      <c r="M62" s="6"/>
      <c r="N62" s="6"/>
      <c r="P62" s="68" t="s">
        <v>254</v>
      </c>
      <c r="Q62" s="69">
        <f>SUMIF(C26:C51,8,L26:L51)</f>
        <v>78.899999999999991</v>
      </c>
    </row>
    <row r="63" spans="1:17" x14ac:dyDescent="0.25">
      <c r="A63" s="6"/>
      <c r="B63" s="6"/>
      <c r="C63" s="51"/>
      <c r="D63" s="6"/>
      <c r="E63" s="6"/>
      <c r="F63" s="6"/>
      <c r="G63" s="6"/>
      <c r="H63" s="127"/>
      <c r="I63" s="127"/>
      <c r="J63" s="127"/>
      <c r="L63" s="6"/>
      <c r="M63" s="6"/>
      <c r="N63" s="6"/>
      <c r="P63" s="68" t="s">
        <v>255</v>
      </c>
      <c r="Q63" s="69">
        <f>SUMIF(C26:C51,9,L26:L51)</f>
        <v>294.8</v>
      </c>
    </row>
    <row r="64" spans="1:17" x14ac:dyDescent="0.25">
      <c r="A64" s="6"/>
      <c r="B64" s="6"/>
      <c r="C64" s="51"/>
      <c r="D64" s="6"/>
      <c r="E64" s="6"/>
      <c r="F64" s="6"/>
      <c r="G64" s="6"/>
      <c r="H64" s="127"/>
      <c r="I64" s="127"/>
      <c r="J64" s="127"/>
      <c r="L64" s="6"/>
      <c r="M64" s="6"/>
      <c r="N64" s="6"/>
      <c r="P64" s="68" t="s">
        <v>256</v>
      </c>
      <c r="Q64" s="69">
        <f>SUMIF(C26:C51,10,L26:L51)</f>
        <v>89.7</v>
      </c>
    </row>
    <row r="65" spans="1:17" x14ac:dyDescent="0.25">
      <c r="A65" s="6"/>
      <c r="B65" s="6"/>
      <c r="C65" s="51"/>
      <c r="D65" s="6"/>
      <c r="E65" s="6"/>
      <c r="F65" s="6"/>
      <c r="G65" s="6"/>
      <c r="H65" s="127"/>
      <c r="I65" s="127"/>
      <c r="J65" s="127"/>
      <c r="L65" s="6"/>
      <c r="M65" s="6"/>
      <c r="N65" s="6"/>
      <c r="P65" s="73" t="s">
        <v>153</v>
      </c>
      <c r="Q65" s="74">
        <f>SUM(Q55:Q64)</f>
        <v>2168.7999999999997</v>
      </c>
    </row>
    <row r="66" spans="1:17" x14ac:dyDescent="0.25">
      <c r="A66" s="6"/>
      <c r="B66" s="6"/>
      <c r="C66" s="51"/>
      <c r="D66" s="6"/>
      <c r="E66" s="6"/>
      <c r="F66" s="6"/>
      <c r="G66" s="6"/>
      <c r="H66" s="127"/>
      <c r="I66" s="127"/>
      <c r="J66" s="127"/>
      <c r="L66" s="6"/>
      <c r="M66" s="6"/>
      <c r="N66" s="6"/>
      <c r="P66" s="75"/>
      <c r="Q66" s="75">
        <f>Q65-L53</f>
        <v>0</v>
      </c>
    </row>
    <row r="67" spans="1:17" x14ac:dyDescent="0.25">
      <c r="A67" s="6"/>
      <c r="B67" s="6"/>
      <c r="C67" s="51"/>
      <c r="D67" s="6"/>
      <c r="E67" s="6"/>
      <c r="F67" s="6"/>
      <c r="G67" s="6"/>
      <c r="H67" s="127"/>
      <c r="I67" s="127"/>
      <c r="J67" s="127"/>
      <c r="L67" s="6"/>
      <c r="M67" s="6"/>
      <c r="N67" s="6"/>
    </row>
    <row r="68" spans="1:17" x14ac:dyDescent="0.25">
      <c r="A68" s="6"/>
      <c r="B68" s="6"/>
      <c r="C68" s="51"/>
      <c r="D68" s="6"/>
      <c r="E68" s="6"/>
      <c r="F68" s="6"/>
      <c r="G68" s="6"/>
      <c r="H68" s="127"/>
      <c r="I68" s="127"/>
      <c r="J68" s="127"/>
      <c r="L68" s="6"/>
      <c r="M68" s="6"/>
      <c r="N68" s="6"/>
    </row>
    <row r="69" spans="1:17" x14ac:dyDescent="0.25">
      <c r="A69" s="6"/>
      <c r="B69" s="6"/>
      <c r="C69" s="51"/>
      <c r="D69" s="6"/>
      <c r="E69" s="6"/>
      <c r="F69" s="6"/>
      <c r="G69" s="6"/>
      <c r="H69" s="127"/>
      <c r="I69" s="127"/>
      <c r="J69" s="127"/>
      <c r="L69" s="6"/>
      <c r="M69" s="6"/>
      <c r="N69" s="6"/>
    </row>
    <row r="70" spans="1:17" x14ac:dyDescent="0.25">
      <c r="A70" s="6"/>
      <c r="B70" s="6"/>
      <c r="C70" s="51"/>
      <c r="D70" s="6"/>
      <c r="E70" s="6"/>
      <c r="F70" s="6"/>
      <c r="G70" s="6"/>
      <c r="H70" s="127"/>
      <c r="I70" s="127"/>
      <c r="J70" s="127"/>
      <c r="L70" s="6"/>
      <c r="M70" s="6"/>
      <c r="N70" s="6"/>
    </row>
    <row r="71" spans="1:17" x14ac:dyDescent="0.25">
      <c r="A71" s="6"/>
      <c r="B71" s="6"/>
      <c r="C71" s="51"/>
      <c r="D71" s="6"/>
      <c r="E71" s="6"/>
      <c r="F71" s="6"/>
      <c r="G71" s="6"/>
      <c r="H71" s="127"/>
      <c r="I71" s="127"/>
      <c r="J71" s="127"/>
      <c r="L71" s="6"/>
      <c r="M71" s="6"/>
      <c r="N71" s="6"/>
    </row>
    <row r="72" spans="1:17" x14ac:dyDescent="0.25">
      <c r="A72" s="6"/>
      <c r="B72" s="6"/>
      <c r="C72" s="51"/>
      <c r="D72" s="6"/>
      <c r="E72" s="6"/>
      <c r="F72" s="6"/>
      <c r="G72" s="6"/>
      <c r="H72" s="127"/>
      <c r="I72" s="127"/>
      <c r="J72" s="127"/>
      <c r="L72" s="6"/>
      <c r="M72" s="6"/>
      <c r="N72" s="6"/>
    </row>
    <row r="73" spans="1:17" x14ac:dyDescent="0.25">
      <c r="A73" s="6"/>
      <c r="B73" s="6"/>
      <c r="C73" s="51"/>
      <c r="D73" s="6"/>
      <c r="E73" s="6"/>
      <c r="F73" s="6"/>
      <c r="G73" s="6"/>
      <c r="H73" s="127"/>
      <c r="I73" s="127"/>
      <c r="J73" s="127"/>
      <c r="L73" s="6"/>
      <c r="M73" s="6"/>
      <c r="N73" s="6"/>
    </row>
    <row r="74" spans="1:17" x14ac:dyDescent="0.25">
      <c r="A74" s="6"/>
      <c r="B74" s="6"/>
      <c r="C74" s="51"/>
      <c r="D74" s="6"/>
      <c r="E74" s="6"/>
      <c r="F74" s="6"/>
      <c r="G74" s="6"/>
      <c r="H74" s="127"/>
      <c r="I74" s="127"/>
      <c r="J74" s="127"/>
      <c r="L74" s="6"/>
      <c r="M74" s="6"/>
      <c r="N74" s="6"/>
    </row>
    <row r="75" spans="1:17" x14ac:dyDescent="0.25">
      <c r="A75" s="6"/>
      <c r="B75" s="6"/>
      <c r="C75" s="51"/>
      <c r="D75" s="6"/>
      <c r="E75" s="6"/>
      <c r="F75" s="6"/>
      <c r="G75" s="6"/>
      <c r="H75" s="127"/>
      <c r="I75" s="127"/>
      <c r="J75" s="127"/>
      <c r="L75" s="6"/>
      <c r="M75" s="6"/>
      <c r="N75" s="6"/>
    </row>
    <row r="76" spans="1:17" x14ac:dyDescent="0.25">
      <c r="A76" s="6"/>
      <c r="B76" s="6"/>
      <c r="C76" s="51"/>
      <c r="D76" s="6"/>
      <c r="E76" s="6"/>
      <c r="F76" s="6"/>
      <c r="G76" s="6"/>
      <c r="H76" s="127"/>
      <c r="I76" s="127"/>
      <c r="J76" s="127"/>
      <c r="L76" s="6"/>
      <c r="M76" s="6"/>
      <c r="N76" s="6"/>
    </row>
    <row r="77" spans="1:17" x14ac:dyDescent="0.25">
      <c r="A77" s="6"/>
      <c r="B77" s="6"/>
      <c r="C77" s="51"/>
      <c r="D77" s="6"/>
      <c r="E77" s="6"/>
      <c r="F77" s="6"/>
      <c r="G77" s="6"/>
      <c r="H77" s="127"/>
      <c r="I77" s="127"/>
      <c r="J77" s="127"/>
      <c r="L77" s="6"/>
      <c r="M77" s="6"/>
      <c r="N77" s="6"/>
    </row>
    <row r="78" spans="1:17" x14ac:dyDescent="0.25">
      <c r="A78" s="6"/>
      <c r="B78" s="6"/>
      <c r="C78" s="51"/>
      <c r="D78" s="6"/>
      <c r="E78" s="6"/>
      <c r="F78" s="6"/>
      <c r="G78" s="6"/>
      <c r="H78" s="127"/>
      <c r="I78" s="127"/>
      <c r="J78" s="127"/>
      <c r="L78" s="6"/>
      <c r="M78" s="6"/>
      <c r="N78" s="6"/>
    </row>
    <row r="79" spans="1:17" x14ac:dyDescent="0.25">
      <c r="A79" s="6"/>
      <c r="B79" s="6"/>
      <c r="C79" s="51"/>
      <c r="D79" s="6"/>
      <c r="E79" s="6"/>
      <c r="F79" s="6"/>
      <c r="G79" s="6"/>
      <c r="H79" s="127"/>
      <c r="I79" s="127"/>
      <c r="J79" s="127"/>
      <c r="L79" s="6"/>
      <c r="M79" s="6"/>
      <c r="N79" s="6"/>
    </row>
    <row r="80" spans="1:17" x14ac:dyDescent="0.25">
      <c r="A80" s="6"/>
      <c r="B80" s="6"/>
      <c r="C80" s="51"/>
      <c r="D80" s="6"/>
      <c r="E80" s="6"/>
      <c r="F80" s="6"/>
      <c r="G80" s="6"/>
      <c r="H80" s="127"/>
      <c r="I80" s="127"/>
      <c r="J80" s="127"/>
      <c r="L80" s="6"/>
      <c r="M80" s="6"/>
      <c r="N80" s="6"/>
    </row>
    <row r="81" spans="1:14" x14ac:dyDescent="0.25">
      <c r="A81" s="6"/>
      <c r="B81" s="6"/>
      <c r="C81" s="51"/>
      <c r="D81" s="6"/>
      <c r="E81" s="6"/>
      <c r="F81" s="6"/>
      <c r="G81" s="6"/>
      <c r="H81" s="127"/>
      <c r="I81" s="127"/>
      <c r="J81" s="127"/>
      <c r="L81" s="6"/>
      <c r="M81" s="6"/>
      <c r="N81" s="6"/>
    </row>
    <row r="82" spans="1:14" x14ac:dyDescent="0.25">
      <c r="A82" s="6"/>
      <c r="B82" s="6"/>
      <c r="C82" s="51"/>
      <c r="D82" s="6"/>
      <c r="E82" s="6"/>
      <c r="F82" s="6"/>
      <c r="G82" s="6"/>
      <c r="H82" s="127"/>
      <c r="I82" s="127"/>
      <c r="J82" s="127"/>
      <c r="L82" s="6"/>
      <c r="M82" s="6"/>
      <c r="N82" s="6"/>
    </row>
    <row r="83" spans="1:14" x14ac:dyDescent="0.25">
      <c r="A83" s="6"/>
      <c r="B83" s="6"/>
      <c r="C83" s="51"/>
      <c r="D83" s="6"/>
      <c r="E83" s="6"/>
      <c r="F83" s="6"/>
      <c r="G83" s="6"/>
      <c r="H83" s="127"/>
      <c r="I83" s="127"/>
      <c r="J83" s="127"/>
      <c r="L83" s="6"/>
      <c r="M83" s="6"/>
      <c r="N83" s="6"/>
    </row>
    <row r="84" spans="1:14" x14ac:dyDescent="0.25">
      <c r="A84" s="6"/>
      <c r="B84" s="6"/>
      <c r="C84" s="51"/>
      <c r="D84" s="6"/>
      <c r="E84" s="6"/>
      <c r="F84" s="6"/>
      <c r="G84" s="6"/>
      <c r="H84" s="127"/>
      <c r="I84" s="127"/>
      <c r="J84" s="127"/>
      <c r="L84" s="6"/>
      <c r="M84" s="6"/>
      <c r="N84" s="6"/>
    </row>
    <row r="85" spans="1:14" x14ac:dyDescent="0.25">
      <c r="A85" s="6"/>
      <c r="B85" s="6"/>
      <c r="C85" s="51"/>
      <c r="D85" s="6"/>
      <c r="E85" s="6"/>
      <c r="F85" s="6"/>
      <c r="G85" s="6"/>
      <c r="H85" s="127"/>
      <c r="I85" s="127"/>
      <c r="J85" s="127"/>
      <c r="L85" s="6"/>
      <c r="M85" s="6"/>
      <c r="N85" s="6"/>
    </row>
    <row r="86" spans="1:14" x14ac:dyDescent="0.25">
      <c r="A86" s="6"/>
      <c r="B86" s="6"/>
      <c r="C86" s="51"/>
      <c r="D86" s="6"/>
      <c r="E86" s="6"/>
      <c r="F86" s="6"/>
      <c r="G86" s="6"/>
      <c r="H86" s="127"/>
      <c r="I86" s="127"/>
      <c r="J86" s="127"/>
      <c r="L86" s="6"/>
      <c r="M86" s="6"/>
      <c r="N86" s="6"/>
    </row>
    <row r="87" spans="1:14" x14ac:dyDescent="0.25">
      <c r="A87" s="6"/>
      <c r="B87" s="6"/>
      <c r="C87" s="51"/>
      <c r="D87" s="6"/>
      <c r="E87" s="6"/>
      <c r="F87" s="6"/>
      <c r="G87" s="6"/>
      <c r="H87" s="127"/>
      <c r="I87" s="127"/>
      <c r="J87" s="127"/>
      <c r="L87" s="6"/>
      <c r="M87" s="6"/>
      <c r="N87" s="6"/>
    </row>
    <row r="88" spans="1:14" x14ac:dyDescent="0.25">
      <c r="A88" s="6"/>
      <c r="B88" s="6"/>
      <c r="C88" s="51"/>
      <c r="D88" s="6"/>
      <c r="E88" s="6"/>
      <c r="F88" s="6"/>
      <c r="G88" s="6"/>
      <c r="H88" s="127"/>
      <c r="I88" s="127"/>
      <c r="J88" s="127"/>
      <c r="L88" s="6"/>
      <c r="M88" s="6"/>
      <c r="N88" s="6"/>
    </row>
    <row r="89" spans="1:14" x14ac:dyDescent="0.25">
      <c r="A89" s="6"/>
      <c r="B89" s="6"/>
      <c r="C89" s="51"/>
      <c r="D89" s="6"/>
      <c r="E89" s="6"/>
      <c r="F89" s="6"/>
      <c r="G89" s="6"/>
      <c r="H89" s="127"/>
      <c r="I89" s="127"/>
      <c r="J89" s="127"/>
      <c r="L89" s="6"/>
      <c r="M89" s="6"/>
      <c r="N89" s="6"/>
    </row>
    <row r="90" spans="1:14" x14ac:dyDescent="0.25">
      <c r="A90" s="6"/>
      <c r="B90" s="6"/>
      <c r="C90" s="51"/>
      <c r="D90" s="6"/>
      <c r="E90" s="6"/>
      <c r="F90" s="6"/>
      <c r="G90" s="6"/>
      <c r="H90" s="127"/>
      <c r="I90" s="127"/>
      <c r="J90" s="127"/>
      <c r="L90" s="6"/>
      <c r="M90" s="6"/>
      <c r="N90" s="6"/>
    </row>
    <row r="91" spans="1:14" x14ac:dyDescent="0.25">
      <c r="A91" s="6"/>
      <c r="B91" s="6"/>
      <c r="C91" s="51"/>
      <c r="D91" s="6"/>
      <c r="E91" s="6"/>
      <c r="F91" s="6"/>
      <c r="G91" s="6"/>
      <c r="H91" s="127"/>
      <c r="I91" s="127"/>
      <c r="J91" s="127"/>
      <c r="L91" s="6"/>
      <c r="M91" s="6"/>
      <c r="N91" s="6"/>
    </row>
    <row r="92" spans="1:14" x14ac:dyDescent="0.25">
      <c r="A92" s="6"/>
      <c r="B92" s="6"/>
      <c r="C92" s="51"/>
      <c r="D92" s="6"/>
      <c r="E92" s="6"/>
      <c r="F92" s="6"/>
      <c r="G92" s="6"/>
      <c r="H92" s="127"/>
      <c r="I92" s="127"/>
      <c r="J92" s="127"/>
      <c r="L92" s="6"/>
      <c r="M92" s="6"/>
      <c r="N92" s="6"/>
    </row>
    <row r="93" spans="1:14" x14ac:dyDescent="0.25">
      <c r="A93" s="6"/>
      <c r="B93" s="6"/>
      <c r="C93" s="51"/>
      <c r="D93" s="6"/>
      <c r="E93" s="6"/>
      <c r="F93" s="6"/>
      <c r="G93" s="6"/>
      <c r="H93" s="127"/>
      <c r="I93" s="127"/>
      <c r="J93" s="127"/>
      <c r="L93" s="6"/>
      <c r="M93" s="6"/>
      <c r="N93" s="6"/>
    </row>
    <row r="94" spans="1:14" x14ac:dyDescent="0.25">
      <c r="A94" s="6"/>
      <c r="B94" s="6"/>
      <c r="C94" s="51"/>
      <c r="D94" s="6"/>
      <c r="E94" s="6"/>
      <c r="F94" s="6"/>
      <c r="G94" s="6"/>
      <c r="H94" s="127"/>
      <c r="I94" s="127"/>
      <c r="J94" s="127"/>
      <c r="L94" s="6"/>
      <c r="M94" s="6"/>
      <c r="N94" s="6"/>
    </row>
    <row r="95" spans="1:14" x14ac:dyDescent="0.25">
      <c r="A95" s="6"/>
      <c r="B95" s="6"/>
      <c r="C95" s="51"/>
      <c r="D95" s="6"/>
      <c r="E95" s="6"/>
      <c r="F95" s="6"/>
      <c r="G95" s="6"/>
      <c r="H95" s="127"/>
      <c r="I95" s="127"/>
      <c r="J95" s="127"/>
      <c r="L95" s="6"/>
      <c r="M95" s="6"/>
      <c r="N95" s="6"/>
    </row>
    <row r="96" spans="1:14" x14ac:dyDescent="0.25">
      <c r="A96" s="6"/>
      <c r="B96" s="6"/>
      <c r="C96" s="51"/>
      <c r="D96" s="6"/>
      <c r="E96" s="6"/>
      <c r="F96" s="6"/>
      <c r="G96" s="6"/>
      <c r="H96" s="127"/>
      <c r="I96" s="127"/>
      <c r="J96" s="127"/>
      <c r="L96" s="6"/>
      <c r="M96" s="6"/>
      <c r="N96" s="6"/>
    </row>
    <row r="97" spans="1:14" x14ac:dyDescent="0.25">
      <c r="A97" s="6"/>
      <c r="B97" s="6"/>
      <c r="C97" s="51"/>
      <c r="D97" s="6"/>
      <c r="E97" s="6"/>
      <c r="F97" s="6"/>
      <c r="G97" s="6"/>
      <c r="H97" s="127"/>
      <c r="I97" s="127"/>
      <c r="J97" s="127"/>
      <c r="L97" s="6"/>
      <c r="M97" s="6"/>
      <c r="N97" s="6"/>
    </row>
    <row r="98" spans="1:14" x14ac:dyDescent="0.25">
      <c r="A98" s="6"/>
      <c r="B98" s="6"/>
      <c r="C98" s="51"/>
      <c r="D98" s="6"/>
      <c r="E98" s="6"/>
      <c r="F98" s="6"/>
      <c r="G98" s="6"/>
      <c r="H98" s="127"/>
      <c r="I98" s="127"/>
      <c r="J98" s="127"/>
      <c r="L98" s="6"/>
      <c r="M98" s="6"/>
      <c r="N98" s="6"/>
    </row>
    <row r="99" spans="1:14" x14ac:dyDescent="0.25">
      <c r="A99" s="6"/>
      <c r="B99" s="6"/>
      <c r="C99" s="51"/>
      <c r="D99" s="6"/>
      <c r="E99" s="6"/>
      <c r="F99" s="6"/>
      <c r="G99" s="6"/>
      <c r="H99" s="127"/>
      <c r="I99" s="127"/>
      <c r="J99" s="127"/>
      <c r="L99" s="6"/>
      <c r="M99" s="6"/>
      <c r="N99" s="6"/>
    </row>
    <row r="100" spans="1:14" x14ac:dyDescent="0.25">
      <c r="A100" s="6"/>
      <c r="B100" s="6"/>
      <c r="C100" s="51"/>
      <c r="D100" s="6"/>
      <c r="E100" s="6"/>
      <c r="F100" s="6"/>
      <c r="G100" s="6"/>
      <c r="H100" s="127"/>
      <c r="I100" s="127"/>
      <c r="J100" s="127"/>
      <c r="L100" s="6"/>
      <c r="M100" s="6"/>
      <c r="N100" s="6"/>
    </row>
    <row r="101" spans="1:14" x14ac:dyDescent="0.25">
      <c r="A101" s="6"/>
      <c r="B101" s="6"/>
      <c r="C101" s="51"/>
      <c r="D101" s="6"/>
      <c r="E101" s="6"/>
      <c r="F101" s="6"/>
      <c r="G101" s="6"/>
      <c r="H101" s="127"/>
      <c r="I101" s="127"/>
      <c r="J101" s="127"/>
      <c r="L101" s="6"/>
      <c r="M101" s="6"/>
      <c r="N101" s="6"/>
    </row>
    <row r="102" spans="1:14" x14ac:dyDescent="0.25">
      <c r="A102" s="6"/>
      <c r="B102" s="6"/>
      <c r="C102" s="51"/>
      <c r="D102" s="6"/>
      <c r="E102" s="6"/>
      <c r="F102" s="6"/>
      <c r="G102" s="6"/>
      <c r="H102" s="127"/>
      <c r="I102" s="127"/>
      <c r="J102" s="127"/>
      <c r="L102" s="6"/>
      <c r="M102" s="6"/>
      <c r="N102" s="6"/>
    </row>
    <row r="103" spans="1:14" x14ac:dyDescent="0.25">
      <c r="A103" s="6"/>
      <c r="B103" s="6"/>
      <c r="C103" s="51"/>
      <c r="D103" s="6"/>
      <c r="E103" s="6"/>
      <c r="F103" s="6"/>
      <c r="G103" s="6"/>
      <c r="H103" s="127"/>
      <c r="I103" s="127"/>
      <c r="J103" s="127"/>
      <c r="L103" s="6"/>
      <c r="M103" s="6"/>
      <c r="N103" s="6"/>
    </row>
    <row r="104" spans="1:14" x14ac:dyDescent="0.25">
      <c r="A104" s="6"/>
      <c r="B104" s="6"/>
      <c r="C104" s="51"/>
      <c r="D104" s="6"/>
      <c r="E104" s="6"/>
      <c r="F104" s="6"/>
      <c r="G104" s="6"/>
      <c r="H104" s="127"/>
      <c r="I104" s="127"/>
      <c r="J104" s="127"/>
      <c r="L104" s="6"/>
      <c r="M104" s="6"/>
      <c r="N104" s="6"/>
    </row>
    <row r="105" spans="1:14" x14ac:dyDescent="0.25">
      <c r="A105" s="6"/>
      <c r="B105" s="6"/>
      <c r="C105" s="51"/>
      <c r="D105" s="6"/>
      <c r="E105" s="6"/>
      <c r="F105" s="6"/>
      <c r="G105" s="6"/>
      <c r="H105" s="127"/>
      <c r="I105" s="127"/>
      <c r="J105" s="127"/>
      <c r="L105" s="6"/>
      <c r="M105" s="6"/>
      <c r="N105" s="6"/>
    </row>
    <row r="106" spans="1:14" x14ac:dyDescent="0.25">
      <c r="A106" s="6"/>
      <c r="B106" s="6"/>
      <c r="C106" s="51"/>
      <c r="D106" s="6"/>
      <c r="E106" s="6"/>
      <c r="F106" s="6"/>
      <c r="G106" s="6"/>
      <c r="H106" s="127"/>
      <c r="I106" s="127"/>
      <c r="J106" s="127"/>
      <c r="L106" s="6"/>
      <c r="M106" s="6"/>
      <c r="N106" s="6"/>
    </row>
    <row r="107" spans="1:14" x14ac:dyDescent="0.25">
      <c r="A107" s="6"/>
      <c r="B107" s="6"/>
      <c r="C107" s="51"/>
      <c r="D107" s="6"/>
      <c r="E107" s="6"/>
      <c r="F107" s="6"/>
      <c r="G107" s="6"/>
      <c r="H107" s="127"/>
      <c r="I107" s="127"/>
      <c r="J107" s="127"/>
      <c r="L107" s="6"/>
      <c r="M107" s="6"/>
      <c r="N107" s="6"/>
    </row>
    <row r="108" spans="1:14" x14ac:dyDescent="0.25">
      <c r="A108" s="6"/>
      <c r="B108" s="6"/>
      <c r="C108" s="51"/>
      <c r="D108" s="6"/>
      <c r="E108" s="6"/>
      <c r="F108" s="6"/>
      <c r="G108" s="6"/>
      <c r="H108" s="127"/>
      <c r="I108" s="127"/>
      <c r="J108" s="127"/>
      <c r="L108" s="6"/>
      <c r="M108" s="6"/>
      <c r="N108" s="6"/>
    </row>
    <row r="109" spans="1:14" x14ac:dyDescent="0.25">
      <c r="A109" s="6"/>
      <c r="B109" s="6"/>
      <c r="C109" s="51"/>
      <c r="D109" s="6"/>
      <c r="E109" s="6"/>
      <c r="F109" s="6"/>
      <c r="G109" s="6"/>
      <c r="H109" s="127"/>
      <c r="I109" s="127"/>
      <c r="J109" s="127"/>
      <c r="L109" s="6"/>
      <c r="M109" s="6"/>
      <c r="N109" s="6"/>
    </row>
    <row r="110" spans="1:14" x14ac:dyDescent="0.25">
      <c r="A110" s="6"/>
      <c r="B110" s="6"/>
      <c r="C110" s="51"/>
      <c r="D110" s="6"/>
      <c r="E110" s="6"/>
      <c r="F110" s="6"/>
      <c r="G110" s="6"/>
      <c r="H110" s="127"/>
      <c r="I110" s="127"/>
      <c r="J110" s="127"/>
      <c r="L110" s="6"/>
      <c r="M110" s="6"/>
      <c r="N110" s="6"/>
    </row>
    <row r="111" spans="1:14" x14ac:dyDescent="0.25">
      <c r="A111" s="6"/>
      <c r="B111" s="6"/>
      <c r="C111" s="51"/>
      <c r="D111" s="6"/>
      <c r="E111" s="6"/>
      <c r="F111" s="6"/>
      <c r="G111" s="6"/>
      <c r="H111" s="127"/>
      <c r="I111" s="127"/>
      <c r="J111" s="127"/>
      <c r="L111" s="6"/>
      <c r="M111" s="6"/>
      <c r="N111" s="6"/>
    </row>
    <row r="112" spans="1:14" x14ac:dyDescent="0.25">
      <c r="A112" s="6"/>
      <c r="B112" s="6"/>
      <c r="C112" s="51"/>
      <c r="D112" s="6"/>
      <c r="E112" s="6"/>
      <c r="F112" s="6"/>
      <c r="G112" s="6"/>
      <c r="H112" s="127"/>
      <c r="I112" s="127"/>
      <c r="J112" s="127"/>
      <c r="L112" s="6"/>
      <c r="M112" s="6"/>
      <c r="N112" s="6"/>
    </row>
    <row r="113" spans="1:14" x14ac:dyDescent="0.25">
      <c r="A113" s="6"/>
      <c r="B113" s="6"/>
      <c r="C113" s="51"/>
      <c r="D113" s="6"/>
      <c r="E113" s="6"/>
      <c r="F113" s="6"/>
      <c r="G113" s="6"/>
      <c r="H113" s="127"/>
      <c r="I113" s="127"/>
      <c r="J113" s="127"/>
      <c r="L113" s="6"/>
      <c r="M113" s="6"/>
      <c r="N113" s="6"/>
    </row>
    <row r="114" spans="1:14" x14ac:dyDescent="0.25">
      <c r="A114" s="6"/>
      <c r="B114" s="6"/>
      <c r="C114" s="51"/>
      <c r="D114" s="6"/>
      <c r="E114" s="6"/>
      <c r="F114" s="6"/>
      <c r="G114" s="6"/>
      <c r="H114" s="127"/>
      <c r="I114" s="127"/>
      <c r="J114" s="127"/>
      <c r="L114" s="6"/>
      <c r="M114" s="6"/>
      <c r="N114" s="6"/>
    </row>
    <row r="115" spans="1:14" x14ac:dyDescent="0.25">
      <c r="A115" s="6"/>
      <c r="B115" s="6"/>
      <c r="C115" s="51"/>
      <c r="D115" s="6"/>
      <c r="E115" s="6"/>
      <c r="F115" s="6"/>
      <c r="G115" s="6"/>
      <c r="H115" s="127"/>
      <c r="I115" s="127"/>
      <c r="J115" s="127"/>
      <c r="L115" s="6"/>
      <c r="M115" s="6"/>
      <c r="N115" s="6"/>
    </row>
    <row r="116" spans="1:14" x14ac:dyDescent="0.25">
      <c r="A116" s="6"/>
      <c r="B116" s="6"/>
      <c r="C116" s="51"/>
      <c r="D116" s="6"/>
      <c r="E116" s="6"/>
      <c r="F116" s="6"/>
      <c r="G116" s="6"/>
      <c r="H116" s="127"/>
      <c r="I116" s="127"/>
      <c r="J116" s="127"/>
      <c r="L116" s="6"/>
      <c r="M116" s="6"/>
      <c r="N116" s="6"/>
    </row>
    <row r="117" spans="1:14" x14ac:dyDescent="0.25">
      <c r="A117" s="6"/>
      <c r="B117" s="6"/>
      <c r="C117" s="51"/>
      <c r="D117" s="6"/>
      <c r="E117" s="6"/>
      <c r="F117" s="6"/>
      <c r="G117" s="6"/>
      <c r="H117" s="127"/>
      <c r="I117" s="127"/>
      <c r="J117" s="127"/>
      <c r="L117" s="6"/>
      <c r="M117" s="6"/>
      <c r="N117" s="6"/>
    </row>
    <row r="118" spans="1:14" x14ac:dyDescent="0.25">
      <c r="A118" s="6"/>
      <c r="B118" s="6"/>
      <c r="C118" s="51"/>
      <c r="D118" s="6"/>
      <c r="E118" s="6"/>
      <c r="F118" s="6"/>
      <c r="G118" s="6"/>
      <c r="H118" s="127"/>
      <c r="I118" s="127"/>
      <c r="J118" s="127"/>
      <c r="L118" s="6"/>
      <c r="M118" s="6"/>
      <c r="N118" s="6"/>
    </row>
    <row r="119" spans="1:14" x14ac:dyDescent="0.25">
      <c r="A119" s="6"/>
      <c r="B119" s="6"/>
      <c r="C119" s="51"/>
      <c r="D119" s="6"/>
      <c r="E119" s="6"/>
      <c r="F119" s="6"/>
      <c r="G119" s="6"/>
      <c r="H119" s="127"/>
      <c r="I119" s="127"/>
      <c r="J119" s="127"/>
      <c r="L119" s="6"/>
      <c r="M119" s="6"/>
      <c r="N119" s="6"/>
    </row>
    <row r="120" spans="1:14" x14ac:dyDescent="0.25">
      <c r="A120" s="6"/>
      <c r="B120" s="6"/>
      <c r="C120" s="51"/>
      <c r="D120" s="6"/>
      <c r="E120" s="6"/>
      <c r="F120" s="6"/>
      <c r="G120" s="6"/>
      <c r="H120" s="127"/>
      <c r="I120" s="127"/>
      <c r="J120" s="127"/>
      <c r="L120" s="6"/>
      <c r="M120" s="6"/>
      <c r="N120" s="6"/>
    </row>
    <row r="121" spans="1:14" x14ac:dyDescent="0.25">
      <c r="A121" s="6"/>
      <c r="B121" s="6"/>
      <c r="C121" s="51"/>
      <c r="D121" s="6"/>
      <c r="E121" s="6"/>
      <c r="F121" s="6"/>
      <c r="G121" s="6"/>
      <c r="H121" s="127"/>
      <c r="I121" s="127"/>
      <c r="J121" s="127"/>
      <c r="L121" s="6"/>
      <c r="M121" s="6"/>
      <c r="N121" s="6"/>
    </row>
    <row r="122" spans="1:14" x14ac:dyDescent="0.25">
      <c r="A122" s="6"/>
      <c r="B122" s="6"/>
      <c r="C122" s="51"/>
      <c r="D122" s="6"/>
      <c r="E122" s="6"/>
      <c r="F122" s="6"/>
      <c r="G122" s="6"/>
      <c r="H122" s="127"/>
      <c r="I122" s="127"/>
      <c r="J122" s="127"/>
      <c r="L122" s="6"/>
      <c r="M122" s="6"/>
      <c r="N122" s="6"/>
    </row>
    <row r="123" spans="1:14" x14ac:dyDescent="0.25">
      <c r="A123" s="6"/>
      <c r="B123" s="6"/>
      <c r="C123" s="51"/>
      <c r="D123" s="6"/>
      <c r="E123" s="6"/>
      <c r="F123" s="6"/>
      <c r="G123" s="6"/>
      <c r="H123" s="127"/>
      <c r="I123" s="127"/>
      <c r="J123" s="127"/>
      <c r="L123" s="6"/>
      <c r="M123" s="6"/>
      <c r="N123" s="6"/>
    </row>
    <row r="124" spans="1:14" x14ac:dyDescent="0.25">
      <c r="A124" s="6"/>
      <c r="B124" s="6"/>
      <c r="C124" s="51"/>
      <c r="D124" s="6"/>
      <c r="E124" s="6"/>
      <c r="F124" s="6"/>
      <c r="G124" s="6"/>
      <c r="H124" s="127"/>
      <c r="I124" s="127"/>
      <c r="J124" s="127"/>
      <c r="L124" s="6"/>
      <c r="M124" s="6"/>
      <c r="N124" s="6"/>
    </row>
    <row r="125" spans="1:14" x14ac:dyDescent="0.25">
      <c r="A125" s="6"/>
      <c r="B125" s="6"/>
      <c r="C125" s="51"/>
      <c r="D125" s="6"/>
      <c r="E125" s="6"/>
      <c r="F125" s="6"/>
      <c r="G125" s="6"/>
      <c r="H125" s="127"/>
      <c r="I125" s="127"/>
      <c r="J125" s="127"/>
      <c r="L125" s="6"/>
      <c r="M125" s="6"/>
      <c r="N125" s="6"/>
    </row>
    <row r="126" spans="1:14" x14ac:dyDescent="0.25">
      <c r="A126" s="6"/>
      <c r="B126" s="6"/>
      <c r="C126" s="51"/>
      <c r="D126" s="6"/>
      <c r="E126" s="6"/>
      <c r="F126" s="6"/>
      <c r="G126" s="6"/>
      <c r="H126" s="127"/>
      <c r="I126" s="127"/>
      <c r="J126" s="127"/>
      <c r="L126" s="6"/>
      <c r="M126" s="6"/>
      <c r="N126" s="6"/>
    </row>
    <row r="127" spans="1:14" x14ac:dyDescent="0.25">
      <c r="A127" s="6"/>
      <c r="B127" s="6"/>
      <c r="C127" s="51"/>
      <c r="D127" s="6"/>
      <c r="E127" s="6"/>
      <c r="F127" s="6"/>
      <c r="G127" s="6"/>
      <c r="H127" s="127"/>
      <c r="I127" s="127"/>
      <c r="J127" s="127"/>
      <c r="L127" s="6"/>
      <c r="M127" s="6"/>
      <c r="N127" s="6"/>
    </row>
    <row r="128" spans="1:14" x14ac:dyDescent="0.25">
      <c r="A128" s="6"/>
      <c r="B128" s="6"/>
      <c r="C128" s="51"/>
      <c r="D128" s="6"/>
      <c r="E128" s="6"/>
      <c r="F128" s="6"/>
      <c r="G128" s="6"/>
      <c r="H128" s="127"/>
      <c r="I128" s="127"/>
      <c r="J128" s="127"/>
      <c r="L128" s="6"/>
      <c r="M128" s="6"/>
      <c r="N128" s="6"/>
    </row>
    <row r="129" spans="1:14" x14ac:dyDescent="0.25">
      <c r="A129" s="6"/>
      <c r="B129" s="6"/>
      <c r="C129" s="51"/>
      <c r="D129" s="6"/>
      <c r="E129" s="6"/>
      <c r="F129" s="6"/>
      <c r="G129" s="6"/>
      <c r="H129" s="127"/>
      <c r="I129" s="127"/>
      <c r="J129" s="127"/>
      <c r="L129" s="6"/>
      <c r="M129" s="6"/>
      <c r="N129" s="6"/>
    </row>
    <row r="130" spans="1:14" x14ac:dyDescent="0.25">
      <c r="A130" s="6"/>
      <c r="B130" s="6"/>
      <c r="C130" s="51"/>
      <c r="D130" s="6"/>
      <c r="E130" s="6"/>
      <c r="F130" s="6"/>
      <c r="G130" s="6"/>
      <c r="H130" s="127"/>
      <c r="I130" s="127"/>
      <c r="J130" s="127"/>
      <c r="L130" s="6"/>
      <c r="M130" s="6"/>
      <c r="N130" s="6"/>
    </row>
    <row r="131" spans="1:14" x14ac:dyDescent="0.25">
      <c r="A131" s="6"/>
      <c r="B131" s="6"/>
      <c r="C131" s="51"/>
      <c r="D131" s="6"/>
      <c r="E131" s="6"/>
      <c r="F131" s="6"/>
      <c r="G131" s="6"/>
      <c r="H131" s="127"/>
      <c r="I131" s="127"/>
      <c r="J131" s="127"/>
      <c r="L131" s="6"/>
      <c r="M131" s="6"/>
      <c r="N131" s="6"/>
    </row>
    <row r="132" spans="1:14" x14ac:dyDescent="0.25">
      <c r="A132" s="6"/>
      <c r="B132" s="6"/>
      <c r="C132" s="51"/>
      <c r="D132" s="6"/>
      <c r="E132" s="6"/>
      <c r="F132" s="6"/>
      <c r="G132" s="6"/>
      <c r="H132" s="127"/>
      <c r="I132" s="127"/>
      <c r="J132" s="127"/>
      <c r="L132" s="6"/>
      <c r="M132" s="6"/>
      <c r="N132" s="6"/>
    </row>
    <row r="133" spans="1:14" x14ac:dyDescent="0.25">
      <c r="A133" s="6"/>
      <c r="B133" s="6"/>
      <c r="C133" s="51"/>
      <c r="D133" s="6"/>
      <c r="E133" s="6"/>
      <c r="F133" s="6"/>
      <c r="G133" s="6"/>
      <c r="H133" s="127"/>
      <c r="I133" s="127"/>
      <c r="J133" s="127"/>
      <c r="L133" s="6"/>
      <c r="M133" s="6"/>
      <c r="N133" s="6"/>
    </row>
    <row r="134" spans="1:14" x14ac:dyDescent="0.25">
      <c r="A134" s="6"/>
      <c r="B134" s="6"/>
      <c r="C134" s="51"/>
      <c r="D134" s="6"/>
      <c r="E134" s="6"/>
      <c r="F134" s="6"/>
      <c r="G134" s="6"/>
      <c r="H134" s="127"/>
      <c r="I134" s="127"/>
      <c r="J134" s="127"/>
      <c r="L134" s="6"/>
      <c r="M134" s="6"/>
      <c r="N134" s="6"/>
    </row>
    <row r="135" spans="1:14" x14ac:dyDescent="0.25">
      <c r="A135" s="6"/>
      <c r="B135" s="6"/>
      <c r="C135" s="51"/>
      <c r="D135" s="6"/>
      <c r="E135" s="6"/>
      <c r="F135" s="6"/>
      <c r="G135" s="6"/>
      <c r="H135" s="127"/>
      <c r="I135" s="127"/>
      <c r="J135" s="127"/>
      <c r="L135" s="6"/>
      <c r="M135" s="6"/>
      <c r="N135" s="6"/>
    </row>
    <row r="136" spans="1:14" x14ac:dyDescent="0.25">
      <c r="A136" s="6"/>
      <c r="B136" s="6"/>
      <c r="C136" s="51"/>
      <c r="D136" s="6"/>
      <c r="E136" s="6"/>
      <c r="F136" s="6"/>
      <c r="G136" s="6"/>
      <c r="H136" s="127"/>
      <c r="I136" s="127"/>
      <c r="J136" s="127"/>
      <c r="L136" s="6"/>
      <c r="M136" s="6"/>
      <c r="N136" s="6"/>
    </row>
    <row r="137" spans="1:14" x14ac:dyDescent="0.25">
      <c r="A137" s="6"/>
      <c r="B137" s="6"/>
      <c r="C137" s="51"/>
      <c r="D137" s="6"/>
      <c r="E137" s="6"/>
      <c r="F137" s="6"/>
      <c r="G137" s="6"/>
      <c r="H137" s="127"/>
      <c r="I137" s="127"/>
      <c r="J137" s="127"/>
      <c r="L137" s="6"/>
      <c r="M137" s="6"/>
      <c r="N137" s="6"/>
    </row>
    <row r="138" spans="1:14" x14ac:dyDescent="0.25">
      <c r="A138" s="6"/>
      <c r="B138" s="6"/>
      <c r="C138" s="51"/>
      <c r="D138" s="6"/>
      <c r="E138" s="6"/>
      <c r="F138" s="6"/>
      <c r="G138" s="6"/>
      <c r="H138" s="127"/>
      <c r="I138" s="127"/>
      <c r="J138" s="127"/>
      <c r="L138" s="6"/>
      <c r="M138" s="6"/>
      <c r="N138" s="6"/>
    </row>
    <row r="139" spans="1:14" x14ac:dyDescent="0.25">
      <c r="A139" s="6"/>
      <c r="B139" s="6"/>
      <c r="C139" s="51"/>
      <c r="D139" s="6"/>
      <c r="E139" s="6"/>
      <c r="F139" s="6"/>
      <c r="G139" s="6"/>
      <c r="H139" s="127"/>
      <c r="I139" s="127"/>
      <c r="J139" s="127"/>
      <c r="L139" s="6"/>
      <c r="M139" s="6"/>
      <c r="N139" s="6"/>
    </row>
    <row r="140" spans="1:14" x14ac:dyDescent="0.25">
      <c r="A140" s="6"/>
      <c r="B140" s="6"/>
      <c r="C140" s="51"/>
      <c r="D140" s="6"/>
      <c r="E140" s="6"/>
      <c r="F140" s="6"/>
      <c r="G140" s="6"/>
      <c r="H140" s="127"/>
      <c r="I140" s="127"/>
      <c r="J140" s="127"/>
      <c r="L140" s="6"/>
      <c r="M140" s="6"/>
      <c r="N140" s="6"/>
    </row>
    <row r="141" spans="1:14" x14ac:dyDescent="0.25">
      <c r="A141" s="6"/>
      <c r="B141" s="6"/>
      <c r="C141" s="51"/>
      <c r="D141" s="6"/>
      <c r="E141" s="6"/>
      <c r="F141" s="6"/>
      <c r="G141" s="6"/>
      <c r="H141" s="127"/>
      <c r="I141" s="127"/>
      <c r="J141" s="127"/>
      <c r="L141" s="6"/>
      <c r="M141" s="6"/>
      <c r="N141" s="6"/>
    </row>
    <row r="142" spans="1:14" x14ac:dyDescent="0.25">
      <c r="A142" s="6"/>
      <c r="B142" s="6"/>
      <c r="C142" s="51"/>
      <c r="D142" s="6"/>
      <c r="E142" s="6"/>
      <c r="F142" s="6"/>
      <c r="G142" s="6"/>
      <c r="H142" s="127"/>
      <c r="I142" s="127"/>
      <c r="J142" s="127"/>
      <c r="L142" s="6"/>
      <c r="M142" s="6"/>
      <c r="N142" s="6"/>
    </row>
    <row r="143" spans="1:14" x14ac:dyDescent="0.25">
      <c r="A143" s="6"/>
      <c r="B143" s="6"/>
      <c r="C143" s="51"/>
      <c r="D143" s="6"/>
      <c r="E143" s="6"/>
      <c r="F143" s="6"/>
      <c r="G143" s="6"/>
      <c r="H143" s="127"/>
      <c r="I143" s="127"/>
      <c r="J143" s="127"/>
      <c r="L143" s="6"/>
      <c r="M143" s="6"/>
      <c r="N143" s="6"/>
    </row>
    <row r="144" spans="1:14" x14ac:dyDescent="0.25">
      <c r="A144" s="6"/>
      <c r="B144" s="6"/>
      <c r="C144" s="51"/>
      <c r="D144" s="6"/>
      <c r="E144" s="6"/>
      <c r="F144" s="6"/>
      <c r="G144" s="6"/>
      <c r="H144" s="127"/>
      <c r="I144" s="127"/>
      <c r="J144" s="127"/>
      <c r="L144" s="6"/>
      <c r="M144" s="6"/>
      <c r="N144" s="6"/>
    </row>
    <row r="145" spans="1:14" x14ac:dyDescent="0.25">
      <c r="A145" s="6"/>
      <c r="B145" s="6"/>
      <c r="C145" s="51"/>
      <c r="D145" s="6"/>
      <c r="E145" s="6"/>
      <c r="F145" s="6"/>
      <c r="G145" s="6"/>
      <c r="H145" s="127"/>
      <c r="I145" s="127"/>
      <c r="J145" s="127"/>
      <c r="L145" s="6"/>
      <c r="M145" s="6"/>
      <c r="N145" s="6"/>
    </row>
    <row r="146" spans="1:14" x14ac:dyDescent="0.25">
      <c r="A146" s="6"/>
      <c r="B146" s="6"/>
      <c r="C146" s="51"/>
      <c r="D146" s="6"/>
      <c r="E146" s="6"/>
      <c r="F146" s="6"/>
      <c r="G146" s="6"/>
      <c r="H146" s="127"/>
      <c r="I146" s="127"/>
      <c r="J146" s="127"/>
      <c r="L146" s="6"/>
      <c r="M146" s="6"/>
      <c r="N146" s="6"/>
    </row>
    <row r="147" spans="1:14" x14ac:dyDescent="0.25">
      <c r="A147" s="6"/>
      <c r="B147" s="6"/>
      <c r="C147" s="51"/>
      <c r="D147" s="6"/>
      <c r="E147" s="6"/>
      <c r="F147" s="6"/>
      <c r="G147" s="6"/>
      <c r="H147" s="127"/>
      <c r="I147" s="127"/>
      <c r="J147" s="127"/>
      <c r="L147" s="6"/>
      <c r="M147" s="6"/>
      <c r="N147" s="6"/>
    </row>
    <row r="148" spans="1:14" x14ac:dyDescent="0.25">
      <c r="A148" s="6"/>
      <c r="B148" s="6"/>
      <c r="C148" s="51"/>
      <c r="D148" s="6"/>
      <c r="E148" s="6"/>
      <c r="F148" s="6"/>
      <c r="G148" s="6"/>
      <c r="H148" s="127"/>
      <c r="I148" s="127"/>
      <c r="J148" s="127"/>
      <c r="L148" s="6"/>
      <c r="M148" s="6"/>
      <c r="N148" s="6"/>
    </row>
    <row r="149" spans="1:14" x14ac:dyDescent="0.25">
      <c r="A149" s="6"/>
      <c r="B149" s="6"/>
      <c r="C149" s="51"/>
      <c r="D149" s="6"/>
      <c r="E149" s="6"/>
      <c r="F149" s="6"/>
      <c r="G149" s="6"/>
      <c r="H149" s="127"/>
      <c r="I149" s="127"/>
      <c r="J149" s="127"/>
      <c r="L149" s="6"/>
      <c r="M149" s="6"/>
      <c r="N149" s="6"/>
    </row>
    <row r="150" spans="1:14" x14ac:dyDescent="0.25">
      <c r="A150" s="6"/>
      <c r="B150" s="6"/>
      <c r="C150" s="51"/>
      <c r="D150" s="6"/>
      <c r="E150" s="6"/>
      <c r="F150" s="6"/>
      <c r="G150" s="6"/>
      <c r="H150" s="127"/>
      <c r="I150" s="127"/>
      <c r="J150" s="127"/>
      <c r="L150" s="6"/>
      <c r="M150" s="6"/>
      <c r="N150" s="6"/>
    </row>
    <row r="151" spans="1:14" x14ac:dyDescent="0.25">
      <c r="A151" s="6"/>
      <c r="B151" s="6"/>
      <c r="C151" s="51"/>
      <c r="D151" s="6"/>
      <c r="E151" s="6"/>
      <c r="F151" s="6"/>
      <c r="G151" s="6"/>
      <c r="H151" s="127"/>
      <c r="I151" s="127"/>
      <c r="J151" s="127"/>
      <c r="L151" s="6"/>
      <c r="M151" s="6"/>
      <c r="N151" s="6"/>
    </row>
    <row r="152" spans="1:14" x14ac:dyDescent="0.25">
      <c r="A152" s="6"/>
      <c r="B152" s="6"/>
      <c r="C152" s="51"/>
      <c r="D152" s="6"/>
      <c r="E152" s="6"/>
      <c r="F152" s="6"/>
      <c r="G152" s="6"/>
      <c r="H152" s="127"/>
      <c r="I152" s="127"/>
      <c r="J152" s="127"/>
      <c r="L152" s="6"/>
      <c r="M152" s="6"/>
      <c r="N152" s="6"/>
    </row>
    <row r="153" spans="1:14" x14ac:dyDescent="0.25">
      <c r="A153" s="6"/>
      <c r="B153" s="6"/>
      <c r="C153" s="51"/>
      <c r="D153" s="6"/>
      <c r="E153" s="6"/>
      <c r="F153" s="6"/>
      <c r="G153" s="6"/>
      <c r="H153" s="127"/>
      <c r="I153" s="127"/>
      <c r="J153" s="127"/>
      <c r="L153" s="6"/>
      <c r="M153" s="6"/>
      <c r="N153" s="6"/>
    </row>
    <row r="154" spans="1:14" x14ac:dyDescent="0.25">
      <c r="A154" s="6"/>
      <c r="B154" s="6"/>
      <c r="C154" s="51"/>
      <c r="D154" s="6"/>
      <c r="E154" s="6"/>
      <c r="F154" s="6"/>
      <c r="G154" s="6"/>
      <c r="H154" s="127"/>
      <c r="I154" s="127"/>
      <c r="J154" s="127"/>
      <c r="L154" s="6"/>
      <c r="M154" s="6"/>
      <c r="N154" s="6"/>
    </row>
    <row r="155" spans="1:14" x14ac:dyDescent="0.25">
      <c r="A155" s="6"/>
      <c r="B155" s="6"/>
      <c r="C155" s="51"/>
      <c r="D155" s="6"/>
      <c r="E155" s="6"/>
      <c r="F155" s="6"/>
      <c r="G155" s="6"/>
      <c r="H155" s="127"/>
      <c r="I155" s="127"/>
      <c r="J155" s="127"/>
      <c r="L155" s="6"/>
      <c r="M155" s="6"/>
      <c r="N155" s="6"/>
    </row>
    <row r="156" spans="1:14" x14ac:dyDescent="0.25">
      <c r="A156" s="6"/>
      <c r="B156" s="6"/>
      <c r="C156" s="51"/>
      <c r="D156" s="6"/>
      <c r="E156" s="6"/>
      <c r="F156" s="6"/>
      <c r="G156" s="6"/>
      <c r="H156" s="127"/>
      <c r="I156" s="127"/>
      <c r="J156" s="127"/>
      <c r="L156" s="6"/>
      <c r="M156" s="6"/>
      <c r="N156" s="6"/>
    </row>
    <row r="157" spans="1:14" x14ac:dyDescent="0.25">
      <c r="A157" s="6"/>
      <c r="B157" s="6"/>
      <c r="C157" s="51"/>
      <c r="D157" s="6"/>
      <c r="E157" s="6"/>
      <c r="F157" s="6"/>
      <c r="G157" s="6"/>
      <c r="H157" s="127"/>
      <c r="I157" s="127"/>
      <c r="J157" s="127"/>
      <c r="L157" s="6"/>
      <c r="M157" s="6"/>
      <c r="N157" s="6"/>
    </row>
    <row r="158" spans="1:14" x14ac:dyDescent="0.25">
      <c r="A158" s="6"/>
      <c r="B158" s="6"/>
      <c r="C158" s="51"/>
      <c r="D158" s="6"/>
      <c r="E158" s="6"/>
      <c r="F158" s="6"/>
      <c r="G158" s="6"/>
      <c r="H158" s="127"/>
      <c r="I158" s="127"/>
      <c r="J158" s="127"/>
      <c r="L158" s="6"/>
      <c r="M158" s="6"/>
      <c r="N158" s="6"/>
    </row>
    <row r="159" spans="1:14" x14ac:dyDescent="0.25">
      <c r="A159" s="6"/>
      <c r="B159" s="6"/>
      <c r="C159" s="51"/>
      <c r="D159" s="6"/>
      <c r="E159" s="6"/>
      <c r="F159" s="6"/>
      <c r="G159" s="6"/>
      <c r="H159" s="127"/>
      <c r="I159" s="127"/>
      <c r="J159" s="127"/>
      <c r="L159" s="6"/>
      <c r="M159" s="6"/>
      <c r="N159" s="6"/>
    </row>
    <row r="160" spans="1:14" x14ac:dyDescent="0.25">
      <c r="A160" s="6"/>
      <c r="B160" s="6"/>
      <c r="C160" s="51"/>
      <c r="D160" s="6"/>
      <c r="E160" s="6"/>
      <c r="F160" s="6"/>
      <c r="G160" s="6"/>
      <c r="H160" s="127"/>
      <c r="I160" s="127"/>
      <c r="J160" s="127"/>
      <c r="L160" s="6"/>
      <c r="M160" s="6"/>
      <c r="N160" s="6"/>
    </row>
    <row r="161" spans="1:14" x14ac:dyDescent="0.25">
      <c r="A161" s="6"/>
      <c r="B161" s="6"/>
      <c r="C161" s="51"/>
      <c r="D161" s="6"/>
      <c r="E161" s="6"/>
      <c r="F161" s="6"/>
      <c r="G161" s="6"/>
      <c r="H161" s="127"/>
      <c r="I161" s="127"/>
      <c r="J161" s="127"/>
      <c r="L161" s="6"/>
      <c r="M161" s="6"/>
      <c r="N161" s="6"/>
    </row>
    <row r="162" spans="1:14" x14ac:dyDescent="0.25">
      <c r="A162" s="6"/>
      <c r="B162" s="6"/>
      <c r="C162" s="51"/>
      <c r="D162" s="6"/>
      <c r="E162" s="6"/>
      <c r="F162" s="6"/>
      <c r="G162" s="6"/>
      <c r="H162" s="127"/>
      <c r="I162" s="127"/>
      <c r="J162" s="127"/>
      <c r="L162" s="6"/>
      <c r="M162" s="6"/>
      <c r="N162" s="6"/>
    </row>
    <row r="163" spans="1:14" x14ac:dyDescent="0.25">
      <c r="C163" s="52"/>
    </row>
    <row r="164" spans="1:14" x14ac:dyDescent="0.25">
      <c r="C164" s="52"/>
    </row>
    <row r="165" spans="1:14" x14ac:dyDescent="0.25">
      <c r="C165" s="52"/>
    </row>
    <row r="166" spans="1:14" x14ac:dyDescent="0.25">
      <c r="C166" s="52"/>
    </row>
    <row r="167" spans="1:14" x14ac:dyDescent="0.25">
      <c r="C167" s="52"/>
    </row>
    <row r="168" spans="1:14" x14ac:dyDescent="0.25">
      <c r="C168" s="52"/>
    </row>
    <row r="169" spans="1:14" x14ac:dyDescent="0.25">
      <c r="C169" s="52"/>
    </row>
    <row r="170" spans="1:14" x14ac:dyDescent="0.25">
      <c r="C170" s="52"/>
    </row>
    <row r="171" spans="1:14" x14ac:dyDescent="0.25">
      <c r="C171" s="52"/>
    </row>
    <row r="172" spans="1:14" x14ac:dyDescent="0.25">
      <c r="C172" s="52"/>
    </row>
    <row r="173" spans="1:14" x14ac:dyDescent="0.25">
      <c r="C173" s="52"/>
    </row>
    <row r="174" spans="1:14" x14ac:dyDescent="0.25">
      <c r="C174" s="52"/>
    </row>
    <row r="175" spans="1:14" x14ac:dyDescent="0.25">
      <c r="C175" s="52"/>
    </row>
    <row r="176" spans="1:14" x14ac:dyDescent="0.25">
      <c r="C176" s="52"/>
    </row>
    <row r="177" spans="3:3" x14ac:dyDescent="0.25">
      <c r="C177" s="52"/>
    </row>
    <row r="178" spans="3:3" x14ac:dyDescent="0.25">
      <c r="C178" s="52"/>
    </row>
    <row r="179" spans="3:3" x14ac:dyDescent="0.25">
      <c r="C179" s="52"/>
    </row>
    <row r="180" spans="3:3" x14ac:dyDescent="0.25">
      <c r="C180" s="52"/>
    </row>
    <row r="181" spans="3:3" x14ac:dyDescent="0.25">
      <c r="C181" s="52"/>
    </row>
    <row r="182" spans="3:3" x14ac:dyDescent="0.25">
      <c r="C182" s="52"/>
    </row>
    <row r="183" spans="3:3" x14ac:dyDescent="0.25">
      <c r="C183" s="52"/>
    </row>
    <row r="184" spans="3:3" x14ac:dyDescent="0.25">
      <c r="C184" s="52"/>
    </row>
    <row r="185" spans="3:3" x14ac:dyDescent="0.25">
      <c r="C185" s="52"/>
    </row>
    <row r="186" spans="3:3" x14ac:dyDescent="0.25">
      <c r="C186" s="52"/>
    </row>
    <row r="187" spans="3:3" x14ac:dyDescent="0.25">
      <c r="C187" s="52"/>
    </row>
    <row r="188" spans="3:3" x14ac:dyDescent="0.25">
      <c r="C188" s="52"/>
    </row>
    <row r="189" spans="3:3" x14ac:dyDescent="0.25">
      <c r="C189" s="52"/>
    </row>
    <row r="190" spans="3:3" x14ac:dyDescent="0.25">
      <c r="C190" s="52"/>
    </row>
    <row r="191" spans="3:3" x14ac:dyDescent="0.25">
      <c r="C191" s="52"/>
    </row>
    <row r="192" spans="3:3" x14ac:dyDescent="0.25">
      <c r="C192" s="52"/>
    </row>
    <row r="193" spans="3:3" x14ac:dyDescent="0.25">
      <c r="C193" s="52"/>
    </row>
    <row r="194" spans="3:3" x14ac:dyDescent="0.25">
      <c r="C194" s="52"/>
    </row>
    <row r="195" spans="3:3" x14ac:dyDescent="0.25">
      <c r="C195" s="52"/>
    </row>
    <row r="196" spans="3:3" x14ac:dyDescent="0.25">
      <c r="C196" s="52"/>
    </row>
    <row r="197" spans="3:3" x14ac:dyDescent="0.25">
      <c r="C197" s="52"/>
    </row>
    <row r="198" spans="3:3" x14ac:dyDescent="0.25">
      <c r="C198" s="52"/>
    </row>
    <row r="199" spans="3:3" x14ac:dyDescent="0.25">
      <c r="C199" s="52"/>
    </row>
    <row r="200" spans="3:3" x14ac:dyDescent="0.25">
      <c r="C200" s="52"/>
    </row>
    <row r="201" spans="3:3" x14ac:dyDescent="0.25">
      <c r="C201" s="52"/>
    </row>
    <row r="202" spans="3:3" x14ac:dyDescent="0.25">
      <c r="C202" s="52"/>
    </row>
    <row r="203" spans="3:3" x14ac:dyDescent="0.25">
      <c r="C203" s="52"/>
    </row>
    <row r="204" spans="3:3" x14ac:dyDescent="0.25">
      <c r="C204" s="52"/>
    </row>
    <row r="205" spans="3:3" x14ac:dyDescent="0.25">
      <c r="C205" s="52"/>
    </row>
    <row r="206" spans="3:3" x14ac:dyDescent="0.25">
      <c r="C206" s="52"/>
    </row>
    <row r="207" spans="3:3" x14ac:dyDescent="0.25">
      <c r="C207" s="52"/>
    </row>
    <row r="208" spans="3:3" x14ac:dyDescent="0.25">
      <c r="C208" s="52"/>
    </row>
    <row r="209" spans="3:3" x14ac:dyDescent="0.25">
      <c r="C209" s="52"/>
    </row>
    <row r="210" spans="3:3" x14ac:dyDescent="0.25">
      <c r="C210" s="52"/>
    </row>
    <row r="211" spans="3:3" x14ac:dyDescent="0.25">
      <c r="C211" s="52"/>
    </row>
    <row r="212" spans="3:3" x14ac:dyDescent="0.25">
      <c r="C212" s="52"/>
    </row>
    <row r="213" spans="3:3" x14ac:dyDescent="0.25">
      <c r="C213" s="52"/>
    </row>
    <row r="214" spans="3:3" x14ac:dyDescent="0.25">
      <c r="C214" s="52"/>
    </row>
    <row r="215" spans="3:3" x14ac:dyDescent="0.25">
      <c r="C215" s="52"/>
    </row>
    <row r="216" spans="3:3" x14ac:dyDescent="0.25">
      <c r="C216" s="52"/>
    </row>
    <row r="217" spans="3:3" x14ac:dyDescent="0.25">
      <c r="C217" s="52"/>
    </row>
    <row r="218" spans="3:3" x14ac:dyDescent="0.25">
      <c r="C218" s="52"/>
    </row>
    <row r="219" spans="3:3" x14ac:dyDescent="0.25">
      <c r="C219" s="52"/>
    </row>
    <row r="220" spans="3:3" x14ac:dyDescent="0.25">
      <c r="C220" s="52"/>
    </row>
    <row r="221" spans="3:3" x14ac:dyDescent="0.25">
      <c r="C221" s="52"/>
    </row>
    <row r="222" spans="3:3" x14ac:dyDescent="0.25">
      <c r="C222" s="52"/>
    </row>
    <row r="223" spans="3:3" x14ac:dyDescent="0.25">
      <c r="C223" s="52"/>
    </row>
    <row r="224" spans="3:3" x14ac:dyDescent="0.25">
      <c r="C224" s="52"/>
    </row>
    <row r="225" spans="3:3" x14ac:dyDescent="0.25">
      <c r="C225" s="52"/>
    </row>
    <row r="226" spans="3:3" x14ac:dyDescent="0.25">
      <c r="C226" s="52"/>
    </row>
    <row r="227" spans="3:3" x14ac:dyDescent="0.25">
      <c r="C227" s="52"/>
    </row>
    <row r="228" spans="3:3" x14ac:dyDescent="0.25">
      <c r="C228" s="52"/>
    </row>
    <row r="229" spans="3:3" x14ac:dyDescent="0.25">
      <c r="C229" s="52"/>
    </row>
    <row r="230" spans="3:3" x14ac:dyDescent="0.25">
      <c r="C230" s="52"/>
    </row>
    <row r="231" spans="3:3" x14ac:dyDescent="0.25">
      <c r="C231" s="52"/>
    </row>
    <row r="232" spans="3:3" x14ac:dyDescent="0.25">
      <c r="C232" s="52"/>
    </row>
    <row r="233" spans="3:3" x14ac:dyDescent="0.25">
      <c r="C233" s="52"/>
    </row>
    <row r="234" spans="3:3" x14ac:dyDescent="0.25">
      <c r="C234" s="52"/>
    </row>
    <row r="235" spans="3:3" x14ac:dyDescent="0.25">
      <c r="C235" s="52"/>
    </row>
    <row r="236" spans="3:3" x14ac:dyDescent="0.25">
      <c r="C236" s="52"/>
    </row>
    <row r="237" spans="3:3" x14ac:dyDescent="0.25">
      <c r="C237" s="52"/>
    </row>
    <row r="238" spans="3:3" x14ac:dyDescent="0.25">
      <c r="C238" s="52"/>
    </row>
    <row r="239" spans="3:3" x14ac:dyDescent="0.25">
      <c r="C239" s="52"/>
    </row>
    <row r="240" spans="3:3" x14ac:dyDescent="0.25">
      <c r="C240" s="52"/>
    </row>
    <row r="241" spans="3:3" x14ac:dyDescent="0.25">
      <c r="C241" s="52"/>
    </row>
    <row r="242" spans="3:3" x14ac:dyDescent="0.25">
      <c r="C242" s="52"/>
    </row>
    <row r="243" spans="3:3" x14ac:dyDescent="0.25">
      <c r="C243" s="52"/>
    </row>
    <row r="244" spans="3:3" x14ac:dyDescent="0.25">
      <c r="C244" s="52"/>
    </row>
    <row r="245" spans="3:3" x14ac:dyDescent="0.25">
      <c r="C245" s="52"/>
    </row>
    <row r="246" spans="3:3" x14ac:dyDescent="0.25">
      <c r="C246" s="52"/>
    </row>
    <row r="247" spans="3:3" x14ac:dyDescent="0.25">
      <c r="C247" s="52"/>
    </row>
    <row r="248" spans="3:3" x14ac:dyDescent="0.25">
      <c r="C248" s="52"/>
    </row>
    <row r="249" spans="3:3" x14ac:dyDescent="0.25">
      <c r="C249" s="52"/>
    </row>
    <row r="250" spans="3:3" x14ac:dyDescent="0.25">
      <c r="C250" s="52"/>
    </row>
    <row r="251" spans="3:3" x14ac:dyDescent="0.25">
      <c r="C251" s="52"/>
    </row>
    <row r="252" spans="3:3" x14ac:dyDescent="0.25">
      <c r="C252" s="52"/>
    </row>
    <row r="253" spans="3:3" x14ac:dyDescent="0.25">
      <c r="C253" s="52"/>
    </row>
    <row r="254" spans="3:3" x14ac:dyDescent="0.25">
      <c r="C254" s="52"/>
    </row>
    <row r="255" spans="3:3" x14ac:dyDescent="0.25">
      <c r="C255" s="52"/>
    </row>
    <row r="256" spans="3:3" x14ac:dyDescent="0.25">
      <c r="C256" s="52"/>
    </row>
    <row r="257" spans="3:3" x14ac:dyDescent="0.25">
      <c r="C257" s="52"/>
    </row>
    <row r="258" spans="3:3" x14ac:dyDescent="0.25">
      <c r="C258" s="52"/>
    </row>
    <row r="259" spans="3:3" x14ac:dyDescent="0.25">
      <c r="C259" s="52"/>
    </row>
    <row r="260" spans="3:3" x14ac:dyDescent="0.25">
      <c r="C260" s="52"/>
    </row>
    <row r="261" spans="3:3" x14ac:dyDescent="0.25">
      <c r="C261" s="52"/>
    </row>
    <row r="262" spans="3:3" x14ac:dyDescent="0.25">
      <c r="C262" s="52"/>
    </row>
    <row r="263" spans="3:3" x14ac:dyDescent="0.25">
      <c r="C263" s="52"/>
    </row>
    <row r="264" spans="3:3" x14ac:dyDescent="0.25">
      <c r="C264" s="52"/>
    </row>
    <row r="265" spans="3:3" x14ac:dyDescent="0.25">
      <c r="C265" s="52"/>
    </row>
    <row r="266" spans="3:3" x14ac:dyDescent="0.25">
      <c r="C266" s="52"/>
    </row>
    <row r="267" spans="3:3" x14ac:dyDescent="0.25">
      <c r="C267" s="52"/>
    </row>
    <row r="268" spans="3:3" x14ac:dyDescent="0.25">
      <c r="C268" s="52"/>
    </row>
    <row r="269" spans="3:3" x14ac:dyDescent="0.25">
      <c r="C269" s="52"/>
    </row>
    <row r="270" spans="3:3" x14ac:dyDescent="0.25">
      <c r="C270" s="52"/>
    </row>
    <row r="271" spans="3:3" x14ac:dyDescent="0.25">
      <c r="C271" s="52"/>
    </row>
    <row r="272" spans="3:3" x14ac:dyDescent="0.25">
      <c r="C272" s="52"/>
    </row>
    <row r="273" spans="3:3" x14ac:dyDescent="0.25">
      <c r="C273" s="52"/>
    </row>
    <row r="274" spans="3:3" x14ac:dyDescent="0.25">
      <c r="C274" s="52"/>
    </row>
    <row r="275" spans="3:3" x14ac:dyDescent="0.25">
      <c r="C275" s="52"/>
    </row>
    <row r="276" spans="3:3" x14ac:dyDescent="0.25">
      <c r="C276" s="52"/>
    </row>
    <row r="277" spans="3:3" x14ac:dyDescent="0.25">
      <c r="C277" s="52"/>
    </row>
    <row r="278" spans="3:3" x14ac:dyDescent="0.25">
      <c r="C278" s="52"/>
    </row>
    <row r="279" spans="3:3" x14ac:dyDescent="0.25">
      <c r="C279" s="52"/>
    </row>
    <row r="280" spans="3:3" x14ac:dyDescent="0.25">
      <c r="C280" s="52"/>
    </row>
    <row r="281" spans="3:3" x14ac:dyDescent="0.25">
      <c r="C281" s="52"/>
    </row>
    <row r="282" spans="3:3" x14ac:dyDescent="0.25">
      <c r="C282" s="52"/>
    </row>
    <row r="283" spans="3:3" x14ac:dyDescent="0.25">
      <c r="C283" s="52"/>
    </row>
    <row r="284" spans="3:3" x14ac:dyDescent="0.25">
      <c r="C284" s="52"/>
    </row>
    <row r="285" spans="3:3" x14ac:dyDescent="0.25">
      <c r="C285" s="52"/>
    </row>
    <row r="286" spans="3:3" x14ac:dyDescent="0.25">
      <c r="C286" s="52"/>
    </row>
    <row r="287" spans="3:3" x14ac:dyDescent="0.25">
      <c r="C287" s="52"/>
    </row>
    <row r="288" spans="3:3" x14ac:dyDescent="0.25">
      <c r="C288" s="52"/>
    </row>
    <row r="289" spans="3:3" x14ac:dyDescent="0.25">
      <c r="C289" s="52"/>
    </row>
    <row r="290" spans="3:3" x14ac:dyDescent="0.25">
      <c r="C290" s="52"/>
    </row>
    <row r="291" spans="3:3" x14ac:dyDescent="0.25">
      <c r="C291" s="52"/>
    </row>
    <row r="292" spans="3:3" x14ac:dyDescent="0.25">
      <c r="C292" s="52"/>
    </row>
    <row r="293" spans="3:3" x14ac:dyDescent="0.25">
      <c r="C293" s="52"/>
    </row>
    <row r="294" spans="3:3" x14ac:dyDescent="0.25">
      <c r="C294" s="52"/>
    </row>
    <row r="295" spans="3:3" x14ac:dyDescent="0.25">
      <c r="C295" s="52"/>
    </row>
    <row r="296" spans="3:3" x14ac:dyDescent="0.25">
      <c r="C296" s="52"/>
    </row>
    <row r="297" spans="3:3" x14ac:dyDescent="0.25">
      <c r="C297" s="52"/>
    </row>
    <row r="298" spans="3:3" x14ac:dyDescent="0.25">
      <c r="C298" s="52"/>
    </row>
    <row r="299" spans="3:3" x14ac:dyDescent="0.25">
      <c r="C299" s="52"/>
    </row>
    <row r="300" spans="3:3" x14ac:dyDescent="0.25">
      <c r="C300" s="52"/>
    </row>
    <row r="301" spans="3:3" x14ac:dyDescent="0.25">
      <c r="C301" s="52"/>
    </row>
    <row r="302" spans="3:3" x14ac:dyDescent="0.25">
      <c r="C302" s="52"/>
    </row>
    <row r="303" spans="3:3" x14ac:dyDescent="0.25">
      <c r="C303" s="52"/>
    </row>
    <row r="304" spans="3:3" x14ac:dyDescent="0.25">
      <c r="C304" s="52"/>
    </row>
    <row r="305" spans="3:3" x14ac:dyDescent="0.25">
      <c r="C305" s="52"/>
    </row>
    <row r="306" spans="3:3" x14ac:dyDescent="0.25">
      <c r="C306" s="52"/>
    </row>
    <row r="307" spans="3:3" x14ac:dyDescent="0.25">
      <c r="C307" s="52"/>
    </row>
    <row r="308" spans="3:3" x14ac:dyDescent="0.25">
      <c r="C308" s="52"/>
    </row>
    <row r="309" spans="3:3" x14ac:dyDescent="0.25">
      <c r="C309" s="52"/>
    </row>
    <row r="310" spans="3:3" x14ac:dyDescent="0.25">
      <c r="C310" s="52"/>
    </row>
    <row r="311" spans="3:3" x14ac:dyDescent="0.25">
      <c r="C311" s="52"/>
    </row>
    <row r="312" spans="3:3" x14ac:dyDescent="0.25">
      <c r="C312" s="52"/>
    </row>
    <row r="313" spans="3:3" x14ac:dyDescent="0.25">
      <c r="C313" s="52"/>
    </row>
    <row r="314" spans="3:3" x14ac:dyDescent="0.25">
      <c r="C314" s="52"/>
    </row>
    <row r="315" spans="3:3" x14ac:dyDescent="0.25">
      <c r="C315" s="52"/>
    </row>
    <row r="316" spans="3:3" x14ac:dyDescent="0.25">
      <c r="C316" s="52"/>
    </row>
    <row r="317" spans="3:3" x14ac:dyDescent="0.25">
      <c r="C317" s="52"/>
    </row>
    <row r="318" spans="3:3" x14ac:dyDescent="0.25">
      <c r="C318" s="52"/>
    </row>
    <row r="319" spans="3:3" x14ac:dyDescent="0.25">
      <c r="C319" s="52"/>
    </row>
    <row r="320" spans="3:3" x14ac:dyDescent="0.25">
      <c r="C320" s="52"/>
    </row>
    <row r="321" spans="3:3" x14ac:dyDescent="0.25">
      <c r="C321" s="52"/>
    </row>
    <row r="322" spans="3:3" x14ac:dyDescent="0.25">
      <c r="C322" s="52"/>
    </row>
    <row r="323" spans="3:3" x14ac:dyDescent="0.25">
      <c r="C323" s="52"/>
    </row>
    <row r="324" spans="3:3" x14ac:dyDescent="0.25">
      <c r="C324" s="52"/>
    </row>
    <row r="325" spans="3:3" x14ac:dyDescent="0.25">
      <c r="C325" s="52"/>
    </row>
    <row r="326" spans="3:3" x14ac:dyDescent="0.25">
      <c r="C326" s="52"/>
    </row>
    <row r="327" spans="3:3" x14ac:dyDescent="0.25">
      <c r="C327" s="52"/>
    </row>
    <row r="328" spans="3:3" x14ac:dyDescent="0.25">
      <c r="C328" s="52"/>
    </row>
    <row r="329" spans="3:3" x14ac:dyDescent="0.25">
      <c r="C329" s="52"/>
    </row>
    <row r="330" spans="3:3" x14ac:dyDescent="0.25">
      <c r="C330" s="52"/>
    </row>
    <row r="331" spans="3:3" x14ac:dyDescent="0.25">
      <c r="C331" s="52"/>
    </row>
    <row r="332" spans="3:3" x14ac:dyDescent="0.25">
      <c r="C332" s="52"/>
    </row>
    <row r="333" spans="3:3" x14ac:dyDescent="0.25">
      <c r="C333" s="52"/>
    </row>
    <row r="334" spans="3:3" x14ac:dyDescent="0.25">
      <c r="C334" s="52"/>
    </row>
    <row r="335" spans="3:3" x14ac:dyDescent="0.25">
      <c r="C335" s="52"/>
    </row>
    <row r="336" spans="3:3" x14ac:dyDescent="0.25">
      <c r="C336" s="52"/>
    </row>
    <row r="337" spans="3:3" x14ac:dyDescent="0.25">
      <c r="C337" s="52"/>
    </row>
    <row r="338" spans="3:3" x14ac:dyDescent="0.25">
      <c r="C338" s="52"/>
    </row>
    <row r="339" spans="3:3" x14ac:dyDescent="0.25">
      <c r="C339" s="52"/>
    </row>
    <row r="340" spans="3:3" x14ac:dyDescent="0.25">
      <c r="C340" s="52"/>
    </row>
    <row r="341" spans="3:3" x14ac:dyDescent="0.25">
      <c r="C341" s="52"/>
    </row>
    <row r="342" spans="3:3" x14ac:dyDescent="0.25">
      <c r="C342" s="52"/>
    </row>
    <row r="343" spans="3:3" x14ac:dyDescent="0.25">
      <c r="C343" s="52"/>
    </row>
    <row r="344" spans="3:3" x14ac:dyDescent="0.25">
      <c r="C344" s="52"/>
    </row>
    <row r="345" spans="3:3" x14ac:dyDescent="0.25">
      <c r="C345" s="52"/>
    </row>
    <row r="346" spans="3:3" x14ac:dyDescent="0.25">
      <c r="C346" s="52"/>
    </row>
    <row r="347" spans="3:3" x14ac:dyDescent="0.25">
      <c r="C347" s="52"/>
    </row>
    <row r="348" spans="3:3" x14ac:dyDescent="0.25">
      <c r="C348" s="52"/>
    </row>
    <row r="349" spans="3:3" x14ac:dyDescent="0.25">
      <c r="C349" s="52"/>
    </row>
    <row r="350" spans="3:3" x14ac:dyDescent="0.25">
      <c r="C350" s="52"/>
    </row>
    <row r="351" spans="3:3" x14ac:dyDescent="0.25">
      <c r="C351" s="52"/>
    </row>
    <row r="352" spans="3:3" x14ac:dyDescent="0.25">
      <c r="C352" s="52"/>
    </row>
    <row r="353" spans="3:3" x14ac:dyDescent="0.25">
      <c r="C353" s="52"/>
    </row>
    <row r="354" spans="3:3" x14ac:dyDescent="0.25">
      <c r="C354" s="52"/>
    </row>
    <row r="355" spans="3:3" x14ac:dyDescent="0.25">
      <c r="C355" s="52"/>
    </row>
    <row r="356" spans="3:3" x14ac:dyDescent="0.25">
      <c r="C356" s="52"/>
    </row>
    <row r="357" spans="3:3" x14ac:dyDescent="0.25">
      <c r="C357" s="52"/>
    </row>
    <row r="358" spans="3:3" x14ac:dyDescent="0.25">
      <c r="C358" s="52"/>
    </row>
    <row r="359" spans="3:3" x14ac:dyDescent="0.25">
      <c r="C359" s="52"/>
    </row>
    <row r="360" spans="3:3" x14ac:dyDescent="0.25">
      <c r="C360" s="52"/>
    </row>
    <row r="361" spans="3:3" x14ac:dyDescent="0.25">
      <c r="C361" s="52"/>
    </row>
    <row r="362" spans="3:3" x14ac:dyDescent="0.25">
      <c r="C362" s="52"/>
    </row>
    <row r="363" spans="3:3" x14ac:dyDescent="0.25">
      <c r="C363" s="52"/>
    </row>
    <row r="364" spans="3:3" x14ac:dyDescent="0.25">
      <c r="C364" s="52"/>
    </row>
    <row r="365" spans="3:3" x14ac:dyDescent="0.25">
      <c r="C365" s="52"/>
    </row>
    <row r="366" spans="3:3" x14ac:dyDescent="0.25">
      <c r="C366" s="52"/>
    </row>
    <row r="367" spans="3:3" x14ac:dyDescent="0.25">
      <c r="C367" s="52"/>
    </row>
    <row r="368" spans="3:3" x14ac:dyDescent="0.25">
      <c r="C368" s="52"/>
    </row>
    <row r="369" spans="3:3" x14ac:dyDescent="0.25">
      <c r="C369" s="52"/>
    </row>
    <row r="370" spans="3:3" x14ac:dyDescent="0.25">
      <c r="C370" s="52"/>
    </row>
    <row r="371" spans="3:3" x14ac:dyDescent="0.25">
      <c r="C371" s="52"/>
    </row>
    <row r="372" spans="3:3" x14ac:dyDescent="0.25">
      <c r="C372" s="52"/>
    </row>
    <row r="373" spans="3:3" x14ac:dyDescent="0.25">
      <c r="C373" s="52"/>
    </row>
    <row r="374" spans="3:3" x14ac:dyDescent="0.25">
      <c r="C374" s="52"/>
    </row>
    <row r="375" spans="3:3" x14ac:dyDescent="0.25">
      <c r="C375" s="52"/>
    </row>
    <row r="376" spans="3:3" x14ac:dyDescent="0.25">
      <c r="C376" s="52"/>
    </row>
    <row r="377" spans="3:3" x14ac:dyDescent="0.25">
      <c r="C377" s="52"/>
    </row>
    <row r="378" spans="3:3" x14ac:dyDescent="0.25">
      <c r="C378" s="52"/>
    </row>
    <row r="379" spans="3:3" x14ac:dyDescent="0.25">
      <c r="C379" s="52"/>
    </row>
    <row r="380" spans="3:3" x14ac:dyDescent="0.25">
      <c r="C380" s="52"/>
    </row>
    <row r="381" spans="3:3" x14ac:dyDescent="0.25">
      <c r="C381" s="52"/>
    </row>
    <row r="382" spans="3:3" x14ac:dyDescent="0.25">
      <c r="C382" s="52"/>
    </row>
    <row r="383" spans="3:3" x14ac:dyDescent="0.25">
      <c r="C383" s="52"/>
    </row>
    <row r="384" spans="3:3" x14ac:dyDescent="0.25">
      <c r="C384" s="52"/>
    </row>
    <row r="385" spans="3:3" x14ac:dyDescent="0.25">
      <c r="C385" s="52"/>
    </row>
    <row r="386" spans="3:3" x14ac:dyDescent="0.25">
      <c r="C386" s="52"/>
    </row>
    <row r="387" spans="3:3" x14ac:dyDescent="0.25">
      <c r="C387" s="52"/>
    </row>
    <row r="388" spans="3:3" x14ac:dyDescent="0.25">
      <c r="C388" s="52"/>
    </row>
    <row r="389" spans="3:3" x14ac:dyDescent="0.25">
      <c r="C389" s="52"/>
    </row>
    <row r="390" spans="3:3" x14ac:dyDescent="0.25">
      <c r="C390" s="52"/>
    </row>
    <row r="391" spans="3:3" x14ac:dyDescent="0.25">
      <c r="C391" s="52"/>
    </row>
    <row r="392" spans="3:3" x14ac:dyDescent="0.25">
      <c r="C392" s="52"/>
    </row>
    <row r="393" spans="3:3" x14ac:dyDescent="0.25">
      <c r="C393" s="52"/>
    </row>
    <row r="394" spans="3:3" x14ac:dyDescent="0.25">
      <c r="C394" s="52"/>
    </row>
    <row r="395" spans="3:3" x14ac:dyDescent="0.25">
      <c r="C395" s="52"/>
    </row>
    <row r="396" spans="3:3" x14ac:dyDescent="0.25">
      <c r="C396" s="52"/>
    </row>
    <row r="397" spans="3:3" x14ac:dyDescent="0.25">
      <c r="C397" s="52"/>
    </row>
    <row r="398" spans="3:3" x14ac:dyDescent="0.25">
      <c r="C398" s="52"/>
    </row>
    <row r="399" spans="3:3" x14ac:dyDescent="0.25">
      <c r="C399" s="52"/>
    </row>
    <row r="400" spans="3:3" x14ac:dyDescent="0.25">
      <c r="C400" s="52"/>
    </row>
    <row r="401" spans="3:3" x14ac:dyDescent="0.25">
      <c r="C401" s="52"/>
    </row>
    <row r="402" spans="3:3" x14ac:dyDescent="0.25">
      <c r="C402" s="52"/>
    </row>
    <row r="403" spans="3:3" x14ac:dyDescent="0.25">
      <c r="C403" s="52"/>
    </row>
    <row r="404" spans="3:3" x14ac:dyDescent="0.25">
      <c r="C404" s="52"/>
    </row>
    <row r="405" spans="3:3" x14ac:dyDescent="0.25">
      <c r="C405" s="52"/>
    </row>
    <row r="406" spans="3:3" x14ac:dyDescent="0.25">
      <c r="C406" s="52"/>
    </row>
    <row r="407" spans="3:3" x14ac:dyDescent="0.25">
      <c r="C407" s="52"/>
    </row>
    <row r="408" spans="3:3" x14ac:dyDescent="0.25">
      <c r="C408" s="52"/>
    </row>
    <row r="409" spans="3:3" x14ac:dyDescent="0.25">
      <c r="C409" s="52"/>
    </row>
    <row r="410" spans="3:3" x14ac:dyDescent="0.25">
      <c r="C410" s="52"/>
    </row>
    <row r="411" spans="3:3" x14ac:dyDescent="0.25">
      <c r="C411" s="52"/>
    </row>
    <row r="412" spans="3:3" x14ac:dyDescent="0.25">
      <c r="C412" s="52"/>
    </row>
    <row r="413" spans="3:3" x14ac:dyDescent="0.25">
      <c r="C413" s="52"/>
    </row>
    <row r="414" spans="3:3" x14ac:dyDescent="0.25">
      <c r="C414" s="52"/>
    </row>
    <row r="415" spans="3:3" x14ac:dyDescent="0.25">
      <c r="C415" s="52"/>
    </row>
    <row r="416" spans="3:3" x14ac:dyDescent="0.25">
      <c r="C416" s="52"/>
    </row>
    <row r="417" spans="3:3" x14ac:dyDescent="0.25">
      <c r="C417" s="52"/>
    </row>
    <row r="418" spans="3:3" x14ac:dyDescent="0.25">
      <c r="C418" s="52"/>
    </row>
    <row r="419" spans="3:3" x14ac:dyDescent="0.25">
      <c r="C419" s="52"/>
    </row>
    <row r="420" spans="3:3" x14ac:dyDescent="0.25">
      <c r="C420" s="52"/>
    </row>
    <row r="421" spans="3:3" x14ac:dyDescent="0.25">
      <c r="C421" s="52"/>
    </row>
    <row r="422" spans="3:3" x14ac:dyDescent="0.25">
      <c r="C422" s="52"/>
    </row>
    <row r="423" spans="3:3" x14ac:dyDescent="0.25">
      <c r="C423" s="52"/>
    </row>
    <row r="424" spans="3:3" x14ac:dyDescent="0.25">
      <c r="C424" s="52"/>
    </row>
    <row r="425" spans="3:3" x14ac:dyDescent="0.25">
      <c r="C425" s="52"/>
    </row>
    <row r="426" spans="3:3" x14ac:dyDescent="0.25">
      <c r="C426" s="52"/>
    </row>
    <row r="427" spans="3:3" x14ac:dyDescent="0.25">
      <c r="C427" s="52"/>
    </row>
    <row r="428" spans="3:3" x14ac:dyDescent="0.25">
      <c r="C428" s="52"/>
    </row>
    <row r="429" spans="3:3" x14ac:dyDescent="0.25">
      <c r="C429" s="52"/>
    </row>
    <row r="430" spans="3:3" x14ac:dyDescent="0.25">
      <c r="C430" s="52"/>
    </row>
    <row r="431" spans="3:3" x14ac:dyDescent="0.25">
      <c r="C431" s="52"/>
    </row>
    <row r="432" spans="3:3" x14ac:dyDescent="0.25">
      <c r="C432" s="52"/>
    </row>
    <row r="433" spans="3:3" x14ac:dyDescent="0.25">
      <c r="C433" s="52"/>
    </row>
    <row r="434" spans="3:3" x14ac:dyDescent="0.25">
      <c r="C434" s="52"/>
    </row>
    <row r="435" spans="3:3" x14ac:dyDescent="0.25">
      <c r="C435" s="52"/>
    </row>
    <row r="436" spans="3:3" x14ac:dyDescent="0.25">
      <c r="C436" s="52"/>
    </row>
    <row r="437" spans="3:3" x14ac:dyDescent="0.25">
      <c r="C437" s="52"/>
    </row>
    <row r="438" spans="3:3" x14ac:dyDescent="0.25">
      <c r="C438" s="52"/>
    </row>
    <row r="439" spans="3:3" x14ac:dyDescent="0.25">
      <c r="C439" s="52"/>
    </row>
    <row r="440" spans="3:3" x14ac:dyDescent="0.25">
      <c r="C440" s="52"/>
    </row>
    <row r="441" spans="3:3" x14ac:dyDescent="0.25">
      <c r="C441" s="52"/>
    </row>
    <row r="442" spans="3:3" x14ac:dyDescent="0.25">
      <c r="C442" s="52"/>
    </row>
    <row r="443" spans="3:3" x14ac:dyDescent="0.25">
      <c r="C443" s="52"/>
    </row>
    <row r="444" spans="3:3" x14ac:dyDescent="0.25">
      <c r="C444" s="52"/>
    </row>
    <row r="445" spans="3:3" x14ac:dyDescent="0.25">
      <c r="C445" s="52"/>
    </row>
    <row r="446" spans="3:3" x14ac:dyDescent="0.25">
      <c r="C446" s="52"/>
    </row>
    <row r="447" spans="3:3" x14ac:dyDescent="0.25">
      <c r="C447" s="52"/>
    </row>
    <row r="448" spans="3:3" x14ac:dyDescent="0.25">
      <c r="C448" s="52"/>
    </row>
    <row r="449" spans="3:3" x14ac:dyDescent="0.25">
      <c r="C449" s="52"/>
    </row>
    <row r="450" spans="3:3" x14ac:dyDescent="0.25">
      <c r="C450" s="52"/>
    </row>
    <row r="451" spans="3:3" x14ac:dyDescent="0.25">
      <c r="C451" s="52"/>
    </row>
    <row r="452" spans="3:3" x14ac:dyDescent="0.25">
      <c r="C452" s="52"/>
    </row>
    <row r="453" spans="3:3" x14ac:dyDescent="0.25">
      <c r="C453" s="52"/>
    </row>
    <row r="454" spans="3:3" x14ac:dyDescent="0.25">
      <c r="C454" s="52"/>
    </row>
    <row r="455" spans="3:3" x14ac:dyDescent="0.25">
      <c r="C455" s="52"/>
    </row>
    <row r="456" spans="3:3" x14ac:dyDescent="0.25">
      <c r="C456" s="52"/>
    </row>
    <row r="457" spans="3:3" x14ac:dyDescent="0.25">
      <c r="C457" s="52"/>
    </row>
    <row r="458" spans="3:3" x14ac:dyDescent="0.25">
      <c r="C458" s="52"/>
    </row>
    <row r="459" spans="3:3" x14ac:dyDescent="0.25">
      <c r="C459" s="52"/>
    </row>
    <row r="460" spans="3:3" x14ac:dyDescent="0.25">
      <c r="C460" s="52"/>
    </row>
    <row r="461" spans="3:3" x14ac:dyDescent="0.25">
      <c r="C461" s="52"/>
    </row>
    <row r="462" spans="3:3" x14ac:dyDescent="0.25">
      <c r="C462" s="52"/>
    </row>
    <row r="463" spans="3:3" x14ac:dyDescent="0.25">
      <c r="C463" s="52"/>
    </row>
    <row r="464" spans="3:3" x14ac:dyDescent="0.25">
      <c r="C464" s="52"/>
    </row>
    <row r="465" spans="3:3" x14ac:dyDescent="0.25">
      <c r="C465" s="52"/>
    </row>
    <row r="466" spans="3:3" x14ac:dyDescent="0.25">
      <c r="C466" s="52"/>
    </row>
    <row r="467" spans="3:3" x14ac:dyDescent="0.25">
      <c r="C467" s="52"/>
    </row>
    <row r="468" spans="3:3" x14ac:dyDescent="0.25">
      <c r="C468" s="52"/>
    </row>
    <row r="469" spans="3:3" x14ac:dyDescent="0.25">
      <c r="C469" s="52"/>
    </row>
    <row r="470" spans="3:3" x14ac:dyDescent="0.25">
      <c r="C470" s="52"/>
    </row>
    <row r="471" spans="3:3" x14ac:dyDescent="0.25">
      <c r="C471" s="52"/>
    </row>
    <row r="472" spans="3:3" x14ac:dyDescent="0.25">
      <c r="C472" s="52"/>
    </row>
    <row r="473" spans="3:3" x14ac:dyDescent="0.25">
      <c r="C473" s="52"/>
    </row>
    <row r="474" spans="3:3" x14ac:dyDescent="0.25">
      <c r="C474" s="52"/>
    </row>
    <row r="475" spans="3:3" x14ac:dyDescent="0.25">
      <c r="C475" s="52"/>
    </row>
    <row r="476" spans="3:3" x14ac:dyDescent="0.25">
      <c r="C476" s="52"/>
    </row>
    <row r="477" spans="3:3" x14ac:dyDescent="0.25">
      <c r="C477" s="52"/>
    </row>
    <row r="478" spans="3:3" x14ac:dyDescent="0.25">
      <c r="C478" s="52"/>
    </row>
    <row r="479" spans="3:3" x14ac:dyDescent="0.25">
      <c r="C479" s="52"/>
    </row>
    <row r="480" spans="3:3" x14ac:dyDescent="0.25">
      <c r="C480" s="52"/>
    </row>
    <row r="481" spans="3:3" x14ac:dyDescent="0.25">
      <c r="C481" s="52"/>
    </row>
    <row r="482" spans="3:3" x14ac:dyDescent="0.25">
      <c r="C482" s="52"/>
    </row>
    <row r="483" spans="3:3" x14ac:dyDescent="0.25">
      <c r="C483" s="52"/>
    </row>
    <row r="484" spans="3:3" x14ac:dyDescent="0.25">
      <c r="C484" s="52"/>
    </row>
    <row r="485" spans="3:3" x14ac:dyDescent="0.25">
      <c r="C485" s="52"/>
    </row>
    <row r="486" spans="3:3" x14ac:dyDescent="0.25">
      <c r="C486" s="52"/>
    </row>
    <row r="487" spans="3:3" x14ac:dyDescent="0.25">
      <c r="C487" s="52"/>
    </row>
    <row r="488" spans="3:3" x14ac:dyDescent="0.25">
      <c r="C488" s="52"/>
    </row>
    <row r="489" spans="3:3" x14ac:dyDescent="0.25">
      <c r="C489" s="52"/>
    </row>
    <row r="490" spans="3:3" x14ac:dyDescent="0.25">
      <c r="C490" s="52"/>
    </row>
    <row r="491" spans="3:3" x14ac:dyDescent="0.25">
      <c r="C491" s="52"/>
    </row>
  </sheetData>
  <mergeCells count="35">
    <mergeCell ref="C17:O17"/>
    <mergeCell ref="C18:O18"/>
    <mergeCell ref="C12:O12"/>
    <mergeCell ref="C13:O13"/>
    <mergeCell ref="C7:O7"/>
    <mergeCell ref="C8:O8"/>
    <mergeCell ref="C9:O9"/>
    <mergeCell ref="C10:O10"/>
    <mergeCell ref="C11:O11"/>
    <mergeCell ref="E22:G22"/>
    <mergeCell ref="H22:H24"/>
    <mergeCell ref="B25:O25"/>
    <mergeCell ref="A20:O20"/>
    <mergeCell ref="A22:A24"/>
    <mergeCell ref="L22:L24"/>
    <mergeCell ref="M22:O22"/>
    <mergeCell ref="M23:N23"/>
    <mergeCell ref="I22:K22"/>
    <mergeCell ref="K23:K24"/>
    <mergeCell ref="C14:O14"/>
    <mergeCell ref="C15:O15"/>
    <mergeCell ref="C16:O16"/>
    <mergeCell ref="B50:O50"/>
    <mergeCell ref="B41:O41"/>
    <mergeCell ref="B35:O35"/>
    <mergeCell ref="E23:F23"/>
    <mergeCell ref="B46:O46"/>
    <mergeCell ref="B28:O28"/>
    <mergeCell ref="B38:O38"/>
    <mergeCell ref="I23:J23"/>
    <mergeCell ref="C22:C24"/>
    <mergeCell ref="O23:O24"/>
    <mergeCell ref="B22:B24"/>
    <mergeCell ref="D22:D24"/>
    <mergeCell ref="G23:G24"/>
  </mergeCells>
  <pageMargins left="1.1811023622047245" right="0.39370078740157483" top="0.74803149606299213" bottom="0.19685039370078741" header="0.31496062992125984" footer="0.31496062992125984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621"/>
  <sheetViews>
    <sheetView showZeros="0" topLeftCell="A103" zoomScaleNormal="100" workbookViewId="0">
      <selection activeCell="B169" sqref="B169:C172"/>
    </sheetView>
  </sheetViews>
  <sheetFormatPr defaultColWidth="9.140625" defaultRowHeight="15" x14ac:dyDescent="0.25"/>
  <cols>
    <col min="1" max="1" width="5" style="2" customWidth="1"/>
    <col min="2" max="2" width="37.5703125" style="2" customWidth="1"/>
    <col min="3" max="3" width="6.7109375" style="3" customWidth="1"/>
    <col min="4" max="11" width="10" style="2" hidden="1" customWidth="1"/>
    <col min="12" max="14" width="10" style="2" customWidth="1"/>
    <col min="15" max="15" width="12.7109375" style="2" customWidth="1"/>
    <col min="16" max="17" width="9.140625" style="2" hidden="1" customWidth="1"/>
    <col min="18" max="19" width="9.140625" style="2" customWidth="1"/>
    <col min="20" max="16384" width="9.140625" style="2"/>
  </cols>
  <sheetData>
    <row r="1" spans="1:15" x14ac:dyDescent="0.25">
      <c r="B1" s="723" t="s">
        <v>268</v>
      </c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</row>
    <row r="2" spans="1:15" x14ac:dyDescent="0.25">
      <c r="B2" s="723" t="s">
        <v>467</v>
      </c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</row>
    <row r="3" spans="1:15" x14ac:dyDescent="0.25">
      <c r="B3" s="723" t="s">
        <v>522</v>
      </c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</row>
    <row r="4" spans="1:15" x14ac:dyDescent="0.25">
      <c r="B4" s="723" t="s">
        <v>286</v>
      </c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</row>
    <row r="5" spans="1:15" ht="13.5" hidden="1" customHeight="1" x14ac:dyDescent="0.25">
      <c r="B5" s="683" t="s">
        <v>473</v>
      </c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</row>
    <row r="6" spans="1:15" ht="15" hidden="1" customHeight="1" x14ac:dyDescent="0.25">
      <c r="B6" s="683" t="s">
        <v>474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3"/>
      <c r="O6" s="683"/>
    </row>
    <row r="7" spans="1:15" ht="13.5" hidden="1" customHeight="1" x14ac:dyDescent="0.25">
      <c r="B7" s="683" t="s">
        <v>473</v>
      </c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3"/>
    </row>
    <row r="8" spans="1:15" ht="15" hidden="1" customHeight="1" x14ac:dyDescent="0.25">
      <c r="B8" s="683" t="s">
        <v>474</v>
      </c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</row>
    <row r="9" spans="1:15" ht="13.5" hidden="1" customHeight="1" x14ac:dyDescent="0.25">
      <c r="B9" s="683" t="s">
        <v>473</v>
      </c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3"/>
    </row>
    <row r="10" spans="1:15" ht="15" hidden="1" customHeight="1" x14ac:dyDescent="0.25">
      <c r="B10" s="683" t="s">
        <v>474</v>
      </c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</row>
    <row r="11" spans="1:15" ht="15" hidden="1" customHeight="1" x14ac:dyDescent="0.25">
      <c r="B11" s="724" t="s">
        <v>461</v>
      </c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</row>
    <row r="12" spans="1:15" ht="15" hidden="1" customHeight="1" x14ac:dyDescent="0.25">
      <c r="B12" s="724" t="s">
        <v>462</v>
      </c>
      <c r="C12" s="724"/>
      <c r="D12" s="724"/>
      <c r="E12" s="724"/>
      <c r="F12" s="724"/>
      <c r="G12" s="724"/>
      <c r="H12" s="724"/>
      <c r="I12" s="724"/>
      <c r="J12" s="724"/>
      <c r="K12" s="724"/>
      <c r="L12" s="724"/>
      <c r="M12" s="724"/>
      <c r="N12" s="724"/>
      <c r="O12" s="724"/>
    </row>
    <row r="13" spans="1:15" ht="13.5" hidden="1" customHeight="1" x14ac:dyDescent="0.25">
      <c r="B13" s="683" t="s">
        <v>473</v>
      </c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</row>
    <row r="14" spans="1:15" ht="15" hidden="1" customHeight="1" x14ac:dyDescent="0.25">
      <c r="B14" s="683" t="s">
        <v>474</v>
      </c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</row>
    <row r="15" spans="1:15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x14ac:dyDescent="0.25">
      <c r="A16" s="611" t="s">
        <v>433</v>
      </c>
      <c r="B16" s="611"/>
      <c r="C16" s="611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</row>
    <row r="17" spans="1:21" x14ac:dyDescent="0.25">
      <c r="A17" s="345"/>
      <c r="B17" s="345"/>
      <c r="C17" s="345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4" t="s">
        <v>306</v>
      </c>
    </row>
    <row r="18" spans="1:21" x14ac:dyDescent="0.25">
      <c r="A18" s="711" t="s">
        <v>5</v>
      </c>
      <c r="B18" s="614" t="s">
        <v>287</v>
      </c>
      <c r="C18" s="614" t="s">
        <v>44</v>
      </c>
      <c r="D18" s="638" t="s">
        <v>276</v>
      </c>
      <c r="E18" s="651" t="s">
        <v>174</v>
      </c>
      <c r="F18" s="651"/>
      <c r="G18" s="651"/>
      <c r="H18" s="615" t="s">
        <v>278</v>
      </c>
      <c r="I18" s="650" t="s">
        <v>174</v>
      </c>
      <c r="J18" s="650"/>
      <c r="K18" s="650"/>
      <c r="L18" s="631" t="s">
        <v>0</v>
      </c>
      <c r="M18" s="631" t="s">
        <v>174</v>
      </c>
      <c r="N18" s="631"/>
      <c r="O18" s="631"/>
    </row>
    <row r="19" spans="1:21" x14ac:dyDescent="0.25">
      <c r="A19" s="711"/>
      <c r="B19" s="614"/>
      <c r="C19" s="614"/>
      <c r="D19" s="638"/>
      <c r="E19" s="651" t="s">
        <v>1</v>
      </c>
      <c r="F19" s="651"/>
      <c r="G19" s="638" t="s">
        <v>2</v>
      </c>
      <c r="H19" s="615"/>
      <c r="I19" s="650" t="s">
        <v>1</v>
      </c>
      <c r="J19" s="650"/>
      <c r="K19" s="615" t="s">
        <v>2</v>
      </c>
      <c r="L19" s="631"/>
      <c r="M19" s="631" t="s">
        <v>1</v>
      </c>
      <c r="N19" s="631"/>
      <c r="O19" s="614" t="s">
        <v>2</v>
      </c>
    </row>
    <row r="20" spans="1:21" ht="29.25" customHeight="1" x14ac:dyDescent="0.25">
      <c r="A20" s="711"/>
      <c r="B20" s="614"/>
      <c r="C20" s="614"/>
      <c r="D20" s="638"/>
      <c r="E20" s="344" t="s">
        <v>3</v>
      </c>
      <c r="F20" s="342" t="s">
        <v>4</v>
      </c>
      <c r="G20" s="638"/>
      <c r="H20" s="615"/>
      <c r="I20" s="343" t="s">
        <v>3</v>
      </c>
      <c r="J20" s="340" t="s">
        <v>4</v>
      </c>
      <c r="K20" s="615"/>
      <c r="L20" s="631"/>
      <c r="M20" s="341" t="s">
        <v>3</v>
      </c>
      <c r="N20" s="339" t="s">
        <v>4</v>
      </c>
      <c r="O20" s="614"/>
      <c r="U20" s="434"/>
    </row>
    <row r="21" spans="1:21" ht="18" customHeight="1" x14ac:dyDescent="0.25">
      <c r="A21" s="5" t="s">
        <v>59</v>
      </c>
      <c r="B21" s="717" t="s">
        <v>383</v>
      </c>
      <c r="C21" s="718"/>
      <c r="D21" s="718"/>
      <c r="E21" s="718"/>
      <c r="F21" s="718"/>
      <c r="G21" s="718"/>
      <c r="H21" s="718"/>
      <c r="I21" s="718"/>
      <c r="J21" s="718"/>
      <c r="K21" s="718"/>
      <c r="L21" s="718"/>
      <c r="M21" s="718"/>
      <c r="N21" s="718"/>
      <c r="O21" s="719"/>
    </row>
    <row r="22" spans="1:21" ht="15.75" customHeight="1" x14ac:dyDescent="0.25">
      <c r="A22" s="5" t="s">
        <v>163</v>
      </c>
      <c r="B22" s="628" t="s">
        <v>6</v>
      </c>
      <c r="C22" s="629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30"/>
    </row>
    <row r="23" spans="1:21" ht="15" customHeight="1" x14ac:dyDescent="0.25">
      <c r="A23" s="5" t="s">
        <v>60</v>
      </c>
      <c r="B23" s="29" t="s">
        <v>20</v>
      </c>
      <c r="C23" s="15"/>
      <c r="D23" s="16">
        <f t="shared" ref="D23:D28" si="0">E23+G23</f>
        <v>540.19999999999993</v>
      </c>
      <c r="E23" s="16">
        <f>E24+E25+E26+E27</f>
        <v>540.19999999999993</v>
      </c>
      <c r="F23" s="16">
        <f t="shared" ref="F23:G23" si="1">F24+F25+F26+F27</f>
        <v>0</v>
      </c>
      <c r="G23" s="16">
        <f t="shared" si="1"/>
        <v>0</v>
      </c>
      <c r="H23" s="10">
        <f t="shared" ref="H23:H26" si="2">I23+K23</f>
        <v>0</v>
      </c>
      <c r="I23" s="10">
        <f>I24+I25+I26+I27</f>
        <v>0</v>
      </c>
      <c r="J23" s="10">
        <f t="shared" ref="J23:K23" si="3">J24+J25+J26+J27</f>
        <v>0</v>
      </c>
      <c r="K23" s="10">
        <f t="shared" si="3"/>
        <v>0</v>
      </c>
      <c r="L23" s="12">
        <f t="shared" ref="L23:O27" si="4">D23+H23</f>
        <v>540.19999999999993</v>
      </c>
      <c r="M23" s="12">
        <f t="shared" si="4"/>
        <v>540.19999999999993</v>
      </c>
      <c r="N23" s="12">
        <f t="shared" si="4"/>
        <v>0</v>
      </c>
      <c r="O23" s="12">
        <f t="shared" si="4"/>
        <v>0</v>
      </c>
    </row>
    <row r="24" spans="1:21" ht="15" customHeight="1" x14ac:dyDescent="0.25">
      <c r="A24" s="19"/>
      <c r="B24" s="78"/>
      <c r="C24" s="331" t="s">
        <v>9</v>
      </c>
      <c r="D24" s="16">
        <f t="shared" si="0"/>
        <v>121.7</v>
      </c>
      <c r="E24" s="16">
        <v>121.7</v>
      </c>
      <c r="F24" s="16"/>
      <c r="G24" s="16"/>
      <c r="H24" s="10">
        <f t="shared" si="2"/>
        <v>0</v>
      </c>
      <c r="I24" s="10"/>
      <c r="J24" s="10"/>
      <c r="K24" s="10"/>
      <c r="L24" s="12">
        <f t="shared" si="4"/>
        <v>121.7</v>
      </c>
      <c r="M24" s="12">
        <f t="shared" si="4"/>
        <v>121.7</v>
      </c>
      <c r="N24" s="12">
        <f t="shared" si="4"/>
        <v>0</v>
      </c>
      <c r="O24" s="12">
        <f t="shared" si="4"/>
        <v>0</v>
      </c>
    </row>
    <row r="25" spans="1:21" ht="15" customHeight="1" x14ac:dyDescent="0.25">
      <c r="A25" s="19"/>
      <c r="B25" s="78"/>
      <c r="C25" s="331" t="s">
        <v>25</v>
      </c>
      <c r="D25" s="16">
        <f t="shared" si="0"/>
        <v>393.7</v>
      </c>
      <c r="E25" s="16">
        <v>393.7</v>
      </c>
      <c r="F25" s="16"/>
      <c r="G25" s="16"/>
      <c r="H25" s="10">
        <f t="shared" si="2"/>
        <v>0</v>
      </c>
      <c r="I25" s="10"/>
      <c r="J25" s="10"/>
      <c r="K25" s="10"/>
      <c r="L25" s="12">
        <f t="shared" si="4"/>
        <v>393.7</v>
      </c>
      <c r="M25" s="12">
        <f t="shared" si="4"/>
        <v>393.7</v>
      </c>
      <c r="N25" s="12">
        <f t="shared" si="4"/>
        <v>0</v>
      </c>
      <c r="O25" s="12">
        <f t="shared" si="4"/>
        <v>0</v>
      </c>
    </row>
    <row r="26" spans="1:21" s="96" customFormat="1" ht="15" customHeight="1" x14ac:dyDescent="0.25">
      <c r="A26" s="39"/>
      <c r="B26" s="268"/>
      <c r="C26" s="15" t="s">
        <v>22</v>
      </c>
      <c r="D26" s="16">
        <f t="shared" si="0"/>
        <v>24.8</v>
      </c>
      <c r="E26" s="16">
        <v>24.8</v>
      </c>
      <c r="F26" s="16"/>
      <c r="G26" s="16"/>
      <c r="H26" s="10">
        <f t="shared" si="2"/>
        <v>0</v>
      </c>
      <c r="I26" s="10"/>
      <c r="J26" s="10"/>
      <c r="K26" s="10"/>
      <c r="L26" s="12">
        <f t="shared" si="4"/>
        <v>24.8</v>
      </c>
      <c r="M26" s="12">
        <f t="shared" si="4"/>
        <v>24.8</v>
      </c>
      <c r="N26" s="12">
        <f t="shared" si="4"/>
        <v>0</v>
      </c>
      <c r="O26" s="12">
        <f t="shared" si="4"/>
        <v>0</v>
      </c>
    </row>
    <row r="27" spans="1:21" s="96" customFormat="1" ht="15" hidden="1" customHeight="1" x14ac:dyDescent="0.25">
      <c r="A27" s="39"/>
      <c r="B27" s="268"/>
      <c r="C27" s="38" t="s">
        <v>30</v>
      </c>
      <c r="D27" s="16">
        <f t="shared" si="0"/>
        <v>0</v>
      </c>
      <c r="E27" s="16"/>
      <c r="F27" s="16"/>
      <c r="G27" s="16"/>
      <c r="H27" s="10"/>
      <c r="I27" s="10"/>
      <c r="J27" s="10"/>
      <c r="K27" s="10"/>
      <c r="L27" s="12">
        <f t="shared" si="4"/>
        <v>0</v>
      </c>
      <c r="M27" s="12">
        <f t="shared" ref="M27" si="5">E27+I27</f>
        <v>0</v>
      </c>
      <c r="N27" s="12">
        <f t="shared" ref="N27" si="6">F27+J27</f>
        <v>0</v>
      </c>
      <c r="O27" s="12">
        <f t="shared" ref="O27" si="7">G27+K27</f>
        <v>0</v>
      </c>
    </row>
    <row r="28" spans="1:21" s="96" customFormat="1" ht="15" customHeight="1" x14ac:dyDescent="0.25">
      <c r="A28" s="37" t="s">
        <v>61</v>
      </c>
      <c r="B28" s="92" t="s">
        <v>488</v>
      </c>
      <c r="C28" s="331" t="s">
        <v>9</v>
      </c>
      <c r="D28" s="16">
        <f t="shared" si="0"/>
        <v>947</v>
      </c>
      <c r="E28" s="16"/>
      <c r="F28" s="16"/>
      <c r="G28" s="16">
        <v>947</v>
      </c>
      <c r="H28" s="10"/>
      <c r="I28" s="10"/>
      <c r="J28" s="10"/>
      <c r="K28" s="10"/>
      <c r="L28" s="12">
        <f t="shared" ref="L28" si="8">D28+H28</f>
        <v>947</v>
      </c>
      <c r="M28" s="12">
        <f t="shared" ref="M28" si="9">E28+I28</f>
        <v>0</v>
      </c>
      <c r="N28" s="12">
        <f t="shared" ref="N28" si="10">F28+J28</f>
        <v>0</v>
      </c>
      <c r="O28" s="12">
        <f t="shared" ref="O28" si="11">G28+K28</f>
        <v>947</v>
      </c>
    </row>
    <row r="29" spans="1:21" ht="15" customHeight="1" x14ac:dyDescent="0.25">
      <c r="A29" s="20" t="s">
        <v>62</v>
      </c>
      <c r="B29" s="21" t="s">
        <v>155</v>
      </c>
      <c r="C29" s="28"/>
      <c r="D29" s="239">
        <f>E29+G29</f>
        <v>1487.1999999999998</v>
      </c>
      <c r="E29" s="23">
        <f>E23+E28</f>
        <v>540.19999999999993</v>
      </c>
      <c r="F29" s="23">
        <f t="shared" ref="F29:G29" si="12">F23+F28</f>
        <v>0</v>
      </c>
      <c r="G29" s="23">
        <f t="shared" si="12"/>
        <v>947</v>
      </c>
      <c r="H29" s="24">
        <f t="shared" ref="H29" si="13">I29+K29</f>
        <v>0</v>
      </c>
      <c r="I29" s="24">
        <f>I23+I28</f>
        <v>0</v>
      </c>
      <c r="J29" s="24">
        <f t="shared" ref="J29:K29" si="14">J23+J28</f>
        <v>0</v>
      </c>
      <c r="K29" s="24">
        <f t="shared" si="14"/>
        <v>0</v>
      </c>
      <c r="L29" s="21">
        <f t="shared" ref="L29" si="15">M29+O29</f>
        <v>1487.1999999999998</v>
      </c>
      <c r="M29" s="21">
        <f>M23+M28</f>
        <v>540.19999999999993</v>
      </c>
      <c r="N29" s="21">
        <f t="shared" ref="N29:Q29" si="16">N23+N28</f>
        <v>0</v>
      </c>
      <c r="O29" s="21">
        <f t="shared" si="16"/>
        <v>947</v>
      </c>
      <c r="P29" s="21">
        <f t="shared" si="16"/>
        <v>0</v>
      </c>
      <c r="Q29" s="21">
        <f t="shared" si="16"/>
        <v>0</v>
      </c>
    </row>
    <row r="30" spans="1:21" ht="18.75" customHeight="1" x14ac:dyDescent="0.25">
      <c r="A30" s="19" t="s">
        <v>63</v>
      </c>
      <c r="B30" s="628" t="s">
        <v>49</v>
      </c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30"/>
    </row>
    <row r="31" spans="1:21" ht="15" customHeight="1" x14ac:dyDescent="0.25">
      <c r="A31" s="149" t="s">
        <v>64</v>
      </c>
      <c r="B31" s="29" t="s">
        <v>20</v>
      </c>
      <c r="C31" s="30"/>
      <c r="D31" s="16">
        <f t="shared" ref="D31:D46" si="17">E31+G31</f>
        <v>676</v>
      </c>
      <c r="E31" s="16">
        <f>E32+E33+E34</f>
        <v>591</v>
      </c>
      <c r="F31" s="16">
        <f t="shared" ref="F31:G31" si="18">F32+F33+F34</f>
        <v>0</v>
      </c>
      <c r="G31" s="16">
        <f t="shared" si="18"/>
        <v>85</v>
      </c>
      <c r="H31" s="10">
        <f>I31+K31</f>
        <v>0</v>
      </c>
      <c r="I31" s="10">
        <f>I37+I38</f>
        <v>0</v>
      </c>
      <c r="J31" s="10">
        <f>J37+J38</f>
        <v>0</v>
      </c>
      <c r="K31" s="10">
        <f>K37+K38+K40</f>
        <v>0</v>
      </c>
      <c r="L31" s="12">
        <f t="shared" ref="L31:O46" si="19">D31+H31</f>
        <v>676</v>
      </c>
      <c r="M31" s="12">
        <f t="shared" si="19"/>
        <v>591</v>
      </c>
      <c r="N31" s="12">
        <f t="shared" si="19"/>
        <v>0</v>
      </c>
      <c r="O31" s="12">
        <f t="shared" si="19"/>
        <v>85</v>
      </c>
    </row>
    <row r="32" spans="1:21" ht="15" customHeight="1" x14ac:dyDescent="0.25">
      <c r="A32" s="153"/>
      <c r="B32" s="78"/>
      <c r="C32" s="331" t="s">
        <v>25</v>
      </c>
      <c r="D32" s="16">
        <f t="shared" si="17"/>
        <v>84.9</v>
      </c>
      <c r="E32" s="16"/>
      <c r="F32" s="16"/>
      <c r="G32" s="16">
        <v>84.9</v>
      </c>
      <c r="H32" s="10"/>
      <c r="I32" s="10"/>
      <c r="J32" s="10"/>
      <c r="K32" s="10"/>
      <c r="L32" s="12">
        <f t="shared" si="19"/>
        <v>84.9</v>
      </c>
      <c r="M32" s="12">
        <f t="shared" ref="M32:M35" si="20">E32+I32</f>
        <v>0</v>
      </c>
      <c r="N32" s="12">
        <f t="shared" ref="N32:N35" si="21">F32+J32</f>
        <v>0</v>
      </c>
      <c r="O32" s="12">
        <f t="shared" ref="O32:O43" si="22">G32+K32</f>
        <v>84.9</v>
      </c>
    </row>
    <row r="33" spans="1:15" ht="15" customHeight="1" x14ac:dyDescent="0.25">
      <c r="A33" s="153"/>
      <c r="B33" s="78"/>
      <c r="C33" s="30" t="s">
        <v>31</v>
      </c>
      <c r="D33" s="16">
        <f t="shared" si="17"/>
        <v>589.70000000000005</v>
      </c>
      <c r="E33" s="16">
        <v>589.70000000000005</v>
      </c>
      <c r="F33" s="16"/>
      <c r="G33" s="16"/>
      <c r="H33" s="10"/>
      <c r="I33" s="10"/>
      <c r="J33" s="10"/>
      <c r="K33" s="10"/>
      <c r="L33" s="12">
        <f t="shared" si="19"/>
        <v>589.70000000000005</v>
      </c>
      <c r="M33" s="12">
        <f t="shared" si="20"/>
        <v>589.70000000000005</v>
      </c>
      <c r="N33" s="12">
        <f t="shared" si="21"/>
        <v>0</v>
      </c>
      <c r="O33" s="12">
        <f t="shared" si="22"/>
        <v>0</v>
      </c>
    </row>
    <row r="34" spans="1:15" ht="14.25" customHeight="1" x14ac:dyDescent="0.25">
      <c r="A34" s="161"/>
      <c r="B34" s="11"/>
      <c r="C34" s="15" t="s">
        <v>22</v>
      </c>
      <c r="D34" s="16">
        <f t="shared" si="17"/>
        <v>1.4000000000000001</v>
      </c>
      <c r="E34" s="16">
        <v>1.3</v>
      </c>
      <c r="F34" s="16"/>
      <c r="G34" s="16">
        <v>0.1</v>
      </c>
      <c r="H34" s="10"/>
      <c r="I34" s="10"/>
      <c r="J34" s="10"/>
      <c r="K34" s="10"/>
      <c r="L34" s="12">
        <f t="shared" si="19"/>
        <v>1.4000000000000001</v>
      </c>
      <c r="M34" s="12">
        <f t="shared" si="20"/>
        <v>1.3</v>
      </c>
      <c r="N34" s="12">
        <f t="shared" si="21"/>
        <v>0</v>
      </c>
      <c r="O34" s="12">
        <f t="shared" si="22"/>
        <v>0.1</v>
      </c>
    </row>
    <row r="35" spans="1:15" s="36" customFormat="1" ht="15" customHeight="1" x14ac:dyDescent="0.25">
      <c r="A35" s="37" t="s">
        <v>65</v>
      </c>
      <c r="B35" s="92" t="s">
        <v>7</v>
      </c>
      <c r="C35" s="15" t="s">
        <v>22</v>
      </c>
      <c r="D35" s="16">
        <f t="shared" ref="D35" si="23">E35+G35</f>
        <v>0.1</v>
      </c>
      <c r="E35" s="16">
        <v>0.1</v>
      </c>
      <c r="F35" s="16"/>
      <c r="G35" s="16"/>
      <c r="H35" s="10">
        <f t="shared" ref="H35" si="24">I35+K35</f>
        <v>0</v>
      </c>
      <c r="I35" s="10"/>
      <c r="J35" s="10"/>
      <c r="K35" s="10"/>
      <c r="L35" s="12">
        <f t="shared" ref="L35" si="25">D35+H35</f>
        <v>0.1</v>
      </c>
      <c r="M35" s="12">
        <f t="shared" si="20"/>
        <v>0.1</v>
      </c>
      <c r="N35" s="12">
        <f t="shared" si="21"/>
        <v>0</v>
      </c>
      <c r="O35" s="12">
        <f t="shared" ref="O35" si="26">G35+K35</f>
        <v>0</v>
      </c>
    </row>
    <row r="36" spans="1:15" s="36" customFormat="1" ht="15" customHeight="1" x14ac:dyDescent="0.25">
      <c r="A36" s="37" t="s">
        <v>66</v>
      </c>
      <c r="B36" s="92" t="s">
        <v>10</v>
      </c>
      <c r="C36" s="15" t="s">
        <v>22</v>
      </c>
      <c r="D36" s="16">
        <f t="shared" ref="D36" si="27">E36+G36</f>
        <v>0.2</v>
      </c>
      <c r="E36" s="16">
        <v>0.2</v>
      </c>
      <c r="F36" s="16"/>
      <c r="G36" s="16"/>
      <c r="H36" s="10">
        <f t="shared" ref="H36" si="28">I36+K36</f>
        <v>0</v>
      </c>
      <c r="I36" s="10"/>
      <c r="J36" s="10"/>
      <c r="K36" s="10"/>
      <c r="L36" s="12">
        <f t="shared" ref="L36" si="29">D36+H36</f>
        <v>0.2</v>
      </c>
      <c r="M36" s="12">
        <f t="shared" ref="M36" si="30">E36+I36</f>
        <v>0.2</v>
      </c>
      <c r="N36" s="12">
        <f t="shared" ref="N36" si="31">F36+J36</f>
        <v>0</v>
      </c>
      <c r="O36" s="12">
        <f t="shared" ref="O36" si="32">G36+K36</f>
        <v>0</v>
      </c>
    </row>
    <row r="37" spans="1:15" s="36" customFormat="1" ht="15" customHeight="1" x14ac:dyDescent="0.25">
      <c r="A37" s="37" t="s">
        <v>67</v>
      </c>
      <c r="B37" s="92" t="s">
        <v>11</v>
      </c>
      <c r="C37" s="15" t="s">
        <v>22</v>
      </c>
      <c r="D37" s="16">
        <f t="shared" si="17"/>
        <v>0.5</v>
      </c>
      <c r="E37" s="16">
        <v>0.5</v>
      </c>
      <c r="F37" s="16"/>
      <c r="G37" s="16"/>
      <c r="H37" s="10">
        <f t="shared" ref="H37:H40" si="33">I37+K37</f>
        <v>0</v>
      </c>
      <c r="I37" s="10"/>
      <c r="J37" s="10"/>
      <c r="K37" s="10"/>
      <c r="L37" s="12">
        <f t="shared" si="19"/>
        <v>0.5</v>
      </c>
      <c r="M37" s="12">
        <f t="shared" si="19"/>
        <v>0.5</v>
      </c>
      <c r="N37" s="12">
        <f t="shared" si="19"/>
        <v>0</v>
      </c>
      <c r="O37" s="12">
        <f t="shared" si="22"/>
        <v>0</v>
      </c>
    </row>
    <row r="38" spans="1:15" ht="15" customHeight="1" x14ac:dyDescent="0.25">
      <c r="A38" s="13" t="s">
        <v>68</v>
      </c>
      <c r="B38" s="92" t="s">
        <v>12</v>
      </c>
      <c r="C38" s="15" t="s">
        <v>22</v>
      </c>
      <c r="D38" s="16">
        <f t="shared" si="17"/>
        <v>0.2</v>
      </c>
      <c r="E38" s="16">
        <v>0.2</v>
      </c>
      <c r="F38" s="16"/>
      <c r="G38" s="16"/>
      <c r="H38" s="10">
        <f t="shared" si="33"/>
        <v>0</v>
      </c>
      <c r="I38" s="10"/>
      <c r="J38" s="10"/>
      <c r="K38" s="10"/>
      <c r="L38" s="12">
        <f t="shared" si="19"/>
        <v>0.2</v>
      </c>
      <c r="M38" s="12">
        <f t="shared" si="19"/>
        <v>0.2</v>
      </c>
      <c r="N38" s="12">
        <f t="shared" si="19"/>
        <v>0</v>
      </c>
      <c r="O38" s="12">
        <f t="shared" si="22"/>
        <v>0</v>
      </c>
    </row>
    <row r="39" spans="1:15" ht="15" customHeight="1" x14ac:dyDescent="0.25">
      <c r="A39" s="13" t="s">
        <v>69</v>
      </c>
      <c r="B39" s="92" t="s">
        <v>13</v>
      </c>
      <c r="C39" s="15" t="s">
        <v>22</v>
      </c>
      <c r="D39" s="16">
        <f t="shared" ref="D39" si="34">E39+G39</f>
        <v>0.1</v>
      </c>
      <c r="E39" s="16">
        <v>0.1</v>
      </c>
      <c r="F39" s="16"/>
      <c r="G39" s="16"/>
      <c r="H39" s="10">
        <f t="shared" ref="H39" si="35">I39+K39</f>
        <v>0</v>
      </c>
      <c r="I39" s="10"/>
      <c r="J39" s="10"/>
      <c r="K39" s="10"/>
      <c r="L39" s="12">
        <f t="shared" ref="L39" si="36">D39+H39</f>
        <v>0.1</v>
      </c>
      <c r="M39" s="12">
        <f t="shared" ref="M39" si="37">E39+I39</f>
        <v>0.1</v>
      </c>
      <c r="N39" s="12">
        <f t="shared" ref="N39" si="38">F39+J39</f>
        <v>0</v>
      </c>
      <c r="O39" s="12">
        <f t="shared" ref="O39" si="39">G39+K39</f>
        <v>0</v>
      </c>
    </row>
    <row r="40" spans="1:15" ht="15" customHeight="1" x14ac:dyDescent="0.25">
      <c r="A40" s="13" t="s">
        <v>70</v>
      </c>
      <c r="B40" s="92" t="s">
        <v>14</v>
      </c>
      <c r="C40" s="385" t="s">
        <v>22</v>
      </c>
      <c r="D40" s="16">
        <f t="shared" si="17"/>
        <v>1.2</v>
      </c>
      <c r="E40" s="16">
        <v>1.2</v>
      </c>
      <c r="F40" s="16"/>
      <c r="G40" s="16"/>
      <c r="H40" s="10">
        <f t="shared" si="33"/>
        <v>0</v>
      </c>
      <c r="I40" s="10"/>
      <c r="J40" s="10"/>
      <c r="K40" s="10"/>
      <c r="L40" s="12">
        <f t="shared" si="19"/>
        <v>1.2</v>
      </c>
      <c r="M40" s="12">
        <f t="shared" ref="M40:M41" si="40">E40+I40</f>
        <v>1.2</v>
      </c>
      <c r="N40" s="12">
        <f t="shared" ref="N40" si="41">F40+J40</f>
        <v>0</v>
      </c>
      <c r="O40" s="12">
        <f t="shared" si="22"/>
        <v>0</v>
      </c>
    </row>
    <row r="41" spans="1:15" ht="15" customHeight="1" x14ac:dyDescent="0.25">
      <c r="A41" s="13" t="s">
        <v>71</v>
      </c>
      <c r="B41" s="92" t="s">
        <v>15</v>
      </c>
      <c r="C41" s="385" t="s">
        <v>22</v>
      </c>
      <c r="D41" s="16">
        <f t="shared" si="17"/>
        <v>0.2</v>
      </c>
      <c r="E41" s="16">
        <v>0.2</v>
      </c>
      <c r="F41" s="16"/>
      <c r="G41" s="16"/>
      <c r="H41" s="10"/>
      <c r="I41" s="10"/>
      <c r="J41" s="10"/>
      <c r="K41" s="10"/>
      <c r="L41" s="12">
        <f t="shared" si="19"/>
        <v>0.2</v>
      </c>
      <c r="M41" s="12">
        <f t="shared" si="40"/>
        <v>0.2</v>
      </c>
      <c r="N41" s="12"/>
      <c r="O41" s="12">
        <f t="shared" si="22"/>
        <v>0</v>
      </c>
    </row>
    <row r="42" spans="1:15" ht="15" customHeight="1" x14ac:dyDescent="0.25">
      <c r="A42" s="13" t="s">
        <v>72</v>
      </c>
      <c r="B42" s="92" t="s">
        <v>16</v>
      </c>
      <c r="C42" s="385" t="s">
        <v>22</v>
      </c>
      <c r="D42" s="16">
        <f t="shared" si="17"/>
        <v>2.7</v>
      </c>
      <c r="E42" s="16">
        <v>0.6</v>
      </c>
      <c r="F42" s="16"/>
      <c r="G42" s="16">
        <v>2.1</v>
      </c>
      <c r="H42" s="10"/>
      <c r="I42" s="10"/>
      <c r="J42" s="10"/>
      <c r="K42" s="10"/>
      <c r="L42" s="12">
        <f t="shared" si="19"/>
        <v>2.7</v>
      </c>
      <c r="M42" s="12">
        <f t="shared" ref="M42:M43" si="42">E42+I42</f>
        <v>0.6</v>
      </c>
      <c r="N42" s="12"/>
      <c r="O42" s="12">
        <f t="shared" si="22"/>
        <v>2.1</v>
      </c>
    </row>
    <row r="43" spans="1:15" ht="15" customHeight="1" x14ac:dyDescent="0.25">
      <c r="A43" s="13" t="s">
        <v>73</v>
      </c>
      <c r="B43" s="92" t="s">
        <v>18</v>
      </c>
      <c r="C43" s="385" t="s">
        <v>22</v>
      </c>
      <c r="D43" s="16">
        <f t="shared" si="17"/>
        <v>0.3</v>
      </c>
      <c r="E43" s="16">
        <v>0.3</v>
      </c>
      <c r="F43" s="16"/>
      <c r="G43" s="16"/>
      <c r="H43" s="10"/>
      <c r="I43" s="10"/>
      <c r="J43" s="10"/>
      <c r="K43" s="10"/>
      <c r="L43" s="12">
        <f t="shared" si="19"/>
        <v>0.3</v>
      </c>
      <c r="M43" s="12">
        <f t="shared" si="42"/>
        <v>0.3</v>
      </c>
      <c r="N43" s="12"/>
      <c r="O43" s="12">
        <f t="shared" si="22"/>
        <v>0</v>
      </c>
    </row>
    <row r="44" spans="1:15" s="36" customFormat="1" ht="15" customHeight="1" x14ac:dyDescent="0.25">
      <c r="A44" s="149" t="s">
        <v>74</v>
      </c>
      <c r="B44" s="29" t="s">
        <v>19</v>
      </c>
      <c r="C44" s="271"/>
      <c r="D44" s="16">
        <f t="shared" si="17"/>
        <v>12.2</v>
      </c>
      <c r="E44" s="16">
        <f>E45+E46</f>
        <v>12.2</v>
      </c>
      <c r="F44" s="16">
        <f t="shared" ref="F44:G44" si="43">F45+F46</f>
        <v>0</v>
      </c>
      <c r="G44" s="16">
        <f t="shared" si="43"/>
        <v>0</v>
      </c>
      <c r="H44" s="10">
        <f>I44+K44</f>
        <v>0</v>
      </c>
      <c r="I44" s="10">
        <f>I45+I46</f>
        <v>0</v>
      </c>
      <c r="J44" s="10">
        <f t="shared" ref="J44" si="44">J45+J46</f>
        <v>0</v>
      </c>
      <c r="K44" s="10">
        <f t="shared" ref="K44" si="45">K45+K46</f>
        <v>0</v>
      </c>
      <c r="L44" s="12">
        <f t="shared" si="19"/>
        <v>12.2</v>
      </c>
      <c r="M44" s="12">
        <f>M45+M46</f>
        <v>12.2</v>
      </c>
      <c r="N44" s="12">
        <f t="shared" ref="N44" si="46">N45+N46</f>
        <v>0</v>
      </c>
      <c r="O44" s="12">
        <f t="shared" ref="O44" si="47">O45+O46</f>
        <v>0</v>
      </c>
    </row>
    <row r="45" spans="1:15" s="36" customFormat="1" ht="15" customHeight="1" x14ac:dyDescent="0.25">
      <c r="A45" s="153"/>
      <c r="B45" s="78"/>
      <c r="C45" s="160" t="s">
        <v>25</v>
      </c>
      <c r="D45" s="16">
        <f t="shared" si="17"/>
        <v>7</v>
      </c>
      <c r="E45" s="16">
        <v>7</v>
      </c>
      <c r="F45" s="16"/>
      <c r="G45" s="16"/>
      <c r="H45" s="10"/>
      <c r="I45" s="10"/>
      <c r="J45" s="10"/>
      <c r="K45" s="10"/>
      <c r="L45" s="12">
        <f t="shared" si="19"/>
        <v>7</v>
      </c>
      <c r="M45" s="12">
        <f t="shared" ref="M45:M46" si="48">E45+I45</f>
        <v>7</v>
      </c>
      <c r="N45" s="12">
        <f t="shared" ref="N45:N46" si="49">F45+J45</f>
        <v>0</v>
      </c>
      <c r="O45" s="12">
        <f t="shared" ref="O45:O46" si="50">G45+K45</f>
        <v>0</v>
      </c>
    </row>
    <row r="46" spans="1:15" s="36" customFormat="1" ht="15" customHeight="1" x14ac:dyDescent="0.25">
      <c r="A46" s="161"/>
      <c r="B46" s="11"/>
      <c r="C46" s="271" t="s">
        <v>22</v>
      </c>
      <c r="D46" s="16">
        <f t="shared" si="17"/>
        <v>5.2</v>
      </c>
      <c r="E46" s="16">
        <v>5.2</v>
      </c>
      <c r="F46" s="16"/>
      <c r="G46" s="16"/>
      <c r="H46" s="10"/>
      <c r="I46" s="10"/>
      <c r="J46" s="10"/>
      <c r="K46" s="10"/>
      <c r="L46" s="12">
        <f t="shared" si="19"/>
        <v>5.2</v>
      </c>
      <c r="M46" s="12">
        <f t="shared" si="48"/>
        <v>5.2</v>
      </c>
      <c r="N46" s="12">
        <f t="shared" si="49"/>
        <v>0</v>
      </c>
      <c r="O46" s="12">
        <f t="shared" si="50"/>
        <v>0</v>
      </c>
    </row>
    <row r="47" spans="1:15" ht="15" customHeight="1" x14ac:dyDescent="0.25">
      <c r="A47" s="201" t="s">
        <v>75</v>
      </c>
      <c r="B47" s="85" t="s">
        <v>156</v>
      </c>
      <c r="C47" s="28"/>
      <c r="D47" s="239">
        <f>D31+SUM(D35:D44)</f>
        <v>693.7</v>
      </c>
      <c r="E47" s="239">
        <f>E31+SUM(E35:E44)</f>
        <v>606.6</v>
      </c>
      <c r="F47" s="239">
        <f t="shared" ref="F47:G47" si="51">F31+SUM(F35:F44)</f>
        <v>0</v>
      </c>
      <c r="G47" s="239">
        <f t="shared" si="51"/>
        <v>87.1</v>
      </c>
      <c r="H47" s="10">
        <f>H31+SUM(H35:H44)</f>
        <v>0</v>
      </c>
      <c r="I47" s="10">
        <f t="shared" ref="I47:O47" si="52">I31+SUM(I35:I44)</f>
        <v>0</v>
      </c>
      <c r="J47" s="10">
        <f t="shared" si="52"/>
        <v>0</v>
      </c>
      <c r="K47" s="10">
        <f t="shared" si="52"/>
        <v>0</v>
      </c>
      <c r="L47" s="21">
        <f t="shared" si="52"/>
        <v>693.7</v>
      </c>
      <c r="M47" s="21">
        <f t="shared" si="52"/>
        <v>606.6</v>
      </c>
      <c r="N47" s="21">
        <f t="shared" si="52"/>
        <v>0</v>
      </c>
      <c r="O47" s="21">
        <f t="shared" si="52"/>
        <v>87.1</v>
      </c>
    </row>
    <row r="48" spans="1:15" ht="15" customHeight="1" x14ac:dyDescent="0.25">
      <c r="A48" s="219" t="s">
        <v>76</v>
      </c>
      <c r="B48" s="628" t="s">
        <v>52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</row>
    <row r="49" spans="1:15" ht="15" customHeight="1" x14ac:dyDescent="0.25">
      <c r="A49" s="13" t="s">
        <v>77</v>
      </c>
      <c r="B49" s="12" t="s">
        <v>20</v>
      </c>
      <c r="C49" s="15" t="s">
        <v>32</v>
      </c>
      <c r="D49" s="16">
        <f t="shared" ref="D49" si="53">E49+G49</f>
        <v>0.8</v>
      </c>
      <c r="E49" s="16">
        <v>0.8</v>
      </c>
      <c r="F49" s="16"/>
      <c r="G49" s="16"/>
      <c r="H49" s="10"/>
      <c r="I49" s="10"/>
      <c r="J49" s="10"/>
      <c r="K49" s="10"/>
      <c r="L49" s="12">
        <f t="shared" ref="L49" si="54">D49+H49</f>
        <v>0.8</v>
      </c>
      <c r="M49" s="12">
        <f t="shared" ref="M49" si="55">E49+I49</f>
        <v>0.8</v>
      </c>
      <c r="N49" s="12">
        <f t="shared" ref="N49" si="56">F49+J49</f>
        <v>0</v>
      </c>
      <c r="O49" s="12">
        <f t="shared" ref="O49" si="57">G49+K49</f>
        <v>0</v>
      </c>
    </row>
    <row r="50" spans="1:15" ht="15" customHeight="1" x14ac:dyDescent="0.25">
      <c r="A50" s="20" t="s">
        <v>78</v>
      </c>
      <c r="B50" s="21" t="s">
        <v>157</v>
      </c>
      <c r="C50" s="28"/>
      <c r="D50" s="239">
        <f>E50+G50</f>
        <v>0.8</v>
      </c>
      <c r="E50" s="16">
        <f>E49</f>
        <v>0.8</v>
      </c>
      <c r="F50" s="16">
        <f t="shared" ref="F50:O50" si="58">F49</f>
        <v>0</v>
      </c>
      <c r="G50" s="16">
        <f t="shared" si="58"/>
        <v>0</v>
      </c>
      <c r="H50" s="10">
        <f t="shared" si="58"/>
        <v>0</v>
      </c>
      <c r="I50" s="10">
        <f t="shared" si="58"/>
        <v>0</v>
      </c>
      <c r="J50" s="10">
        <f t="shared" si="58"/>
        <v>0</v>
      </c>
      <c r="K50" s="10">
        <f t="shared" si="58"/>
        <v>0</v>
      </c>
      <c r="L50" s="21">
        <f t="shared" si="58"/>
        <v>0.8</v>
      </c>
      <c r="M50" s="21">
        <f t="shared" si="58"/>
        <v>0.8</v>
      </c>
      <c r="N50" s="21">
        <f t="shared" si="58"/>
        <v>0</v>
      </c>
      <c r="O50" s="21">
        <f t="shared" si="58"/>
        <v>0</v>
      </c>
    </row>
    <row r="51" spans="1:15" ht="18.75" customHeight="1" x14ac:dyDescent="0.25">
      <c r="A51" s="13" t="s">
        <v>79</v>
      </c>
      <c r="B51" s="628" t="s">
        <v>152</v>
      </c>
      <c r="C51" s="629"/>
      <c r="D51" s="629"/>
      <c r="E51" s="629"/>
      <c r="F51" s="629"/>
      <c r="G51" s="629"/>
      <c r="H51" s="629"/>
      <c r="I51" s="629"/>
      <c r="J51" s="629"/>
      <c r="K51" s="629"/>
      <c r="L51" s="629"/>
      <c r="M51" s="629"/>
      <c r="N51" s="629"/>
      <c r="O51" s="630"/>
    </row>
    <row r="52" spans="1:15" ht="15" customHeight="1" x14ac:dyDescent="0.25">
      <c r="A52" s="13" t="s">
        <v>80</v>
      </c>
      <c r="B52" s="12" t="s">
        <v>20</v>
      </c>
      <c r="C52" s="30" t="s">
        <v>41</v>
      </c>
      <c r="D52" s="16">
        <f t="shared" ref="D52:D74" si="59">E52+G52</f>
        <v>183.5</v>
      </c>
      <c r="E52" s="16">
        <v>183.5</v>
      </c>
      <c r="F52" s="16"/>
      <c r="G52" s="16"/>
      <c r="H52" s="10">
        <f t="shared" ref="H52" si="60">I52+K52</f>
        <v>0</v>
      </c>
      <c r="I52" s="10"/>
      <c r="J52" s="10"/>
      <c r="K52" s="10"/>
      <c r="L52" s="12">
        <f t="shared" ref="L52:L74" si="61">D52+H52</f>
        <v>183.5</v>
      </c>
      <c r="M52" s="12">
        <f t="shared" ref="M52" si="62">E52+I52</f>
        <v>183.5</v>
      </c>
      <c r="N52" s="12">
        <f t="shared" ref="N52" si="63">F52+J52</f>
        <v>0</v>
      </c>
      <c r="O52" s="12">
        <f t="shared" ref="O52" si="64">G52+K52</f>
        <v>0</v>
      </c>
    </row>
    <row r="53" spans="1:15" ht="15" customHeight="1" x14ac:dyDescent="0.25">
      <c r="A53" s="13" t="s">
        <v>81</v>
      </c>
      <c r="B53" s="14" t="s">
        <v>45</v>
      </c>
      <c r="C53" s="30" t="s">
        <v>41</v>
      </c>
      <c r="D53" s="16">
        <f t="shared" si="59"/>
        <v>1.3</v>
      </c>
      <c r="E53" s="16">
        <v>1.3</v>
      </c>
      <c r="F53" s="16"/>
      <c r="G53" s="16"/>
      <c r="H53" s="10"/>
      <c r="I53" s="10"/>
      <c r="J53" s="10"/>
      <c r="K53" s="10"/>
      <c r="L53" s="12">
        <f t="shared" si="61"/>
        <v>1.3</v>
      </c>
      <c r="M53" s="12">
        <f t="shared" ref="M53:M74" si="65">E53+I53</f>
        <v>1.3</v>
      </c>
      <c r="N53" s="12">
        <f t="shared" ref="N53:N74" si="66">F53+J53</f>
        <v>0</v>
      </c>
      <c r="O53" s="12">
        <f t="shared" ref="O53:O74" si="67">G53+K53</f>
        <v>0</v>
      </c>
    </row>
    <row r="54" spans="1:15" ht="15" customHeight="1" x14ac:dyDescent="0.25">
      <c r="A54" s="13" t="s">
        <v>82</v>
      </c>
      <c r="B54" s="12" t="s">
        <v>33</v>
      </c>
      <c r="C54" s="30" t="s">
        <v>41</v>
      </c>
      <c r="D54" s="16">
        <f t="shared" si="59"/>
        <v>1</v>
      </c>
      <c r="E54" s="16">
        <v>1</v>
      </c>
      <c r="F54" s="16"/>
      <c r="G54" s="16"/>
      <c r="H54" s="10"/>
      <c r="I54" s="10"/>
      <c r="J54" s="10"/>
      <c r="K54" s="10"/>
      <c r="L54" s="12">
        <f t="shared" si="61"/>
        <v>1</v>
      </c>
      <c r="M54" s="12">
        <f t="shared" si="65"/>
        <v>1</v>
      </c>
      <c r="N54" s="12">
        <f t="shared" si="66"/>
        <v>0</v>
      </c>
      <c r="O54" s="12">
        <f t="shared" si="67"/>
        <v>0</v>
      </c>
    </row>
    <row r="55" spans="1:15" ht="15" customHeight="1" x14ac:dyDescent="0.25">
      <c r="A55" s="13" t="s">
        <v>83</v>
      </c>
      <c r="B55" s="12" t="s">
        <v>142</v>
      </c>
      <c r="C55" s="30" t="s">
        <v>41</v>
      </c>
      <c r="D55" s="16">
        <f t="shared" si="59"/>
        <v>5.2</v>
      </c>
      <c r="E55" s="16">
        <v>5.2</v>
      </c>
      <c r="F55" s="16"/>
      <c r="G55" s="16"/>
      <c r="H55" s="10">
        <f t="shared" ref="H55:H71" si="68">I55+K55</f>
        <v>0</v>
      </c>
      <c r="I55" s="10"/>
      <c r="J55" s="10"/>
      <c r="K55" s="10"/>
      <c r="L55" s="12">
        <f t="shared" si="61"/>
        <v>5.2</v>
      </c>
      <c r="M55" s="12">
        <f t="shared" si="65"/>
        <v>5.2</v>
      </c>
      <c r="N55" s="12">
        <f t="shared" si="66"/>
        <v>0</v>
      </c>
      <c r="O55" s="12">
        <f t="shared" si="67"/>
        <v>0</v>
      </c>
    </row>
    <row r="56" spans="1:15" ht="15" customHeight="1" x14ac:dyDescent="0.25">
      <c r="A56" s="13" t="s">
        <v>84</v>
      </c>
      <c r="B56" s="12" t="s">
        <v>307</v>
      </c>
      <c r="C56" s="30" t="s">
        <v>41</v>
      </c>
      <c r="D56" s="16">
        <f t="shared" si="59"/>
        <v>0.5</v>
      </c>
      <c r="E56" s="16">
        <v>0.5</v>
      </c>
      <c r="F56" s="16"/>
      <c r="G56" s="16"/>
      <c r="H56" s="10"/>
      <c r="I56" s="10"/>
      <c r="J56" s="10"/>
      <c r="K56" s="10"/>
      <c r="L56" s="12">
        <f t="shared" si="61"/>
        <v>0.5</v>
      </c>
      <c r="M56" s="12">
        <f t="shared" si="65"/>
        <v>0.5</v>
      </c>
      <c r="N56" s="12">
        <f t="shared" si="66"/>
        <v>0</v>
      </c>
      <c r="O56" s="12">
        <f t="shared" si="67"/>
        <v>0</v>
      </c>
    </row>
    <row r="57" spans="1:15" ht="15" customHeight="1" x14ac:dyDescent="0.25">
      <c r="A57" s="13" t="s">
        <v>85</v>
      </c>
      <c r="B57" s="241" t="s">
        <v>281</v>
      </c>
      <c r="C57" s="30" t="s">
        <v>41</v>
      </c>
      <c r="D57" s="16">
        <f t="shared" si="59"/>
        <v>1.6</v>
      </c>
      <c r="E57" s="16">
        <v>1.6</v>
      </c>
      <c r="F57" s="16"/>
      <c r="G57" s="16"/>
      <c r="H57" s="10"/>
      <c r="I57" s="10"/>
      <c r="J57" s="10"/>
      <c r="K57" s="10"/>
      <c r="L57" s="12">
        <f t="shared" si="61"/>
        <v>1.6</v>
      </c>
      <c r="M57" s="12">
        <f t="shared" si="65"/>
        <v>1.6</v>
      </c>
      <c r="N57" s="12">
        <f t="shared" si="66"/>
        <v>0</v>
      </c>
      <c r="O57" s="12">
        <f t="shared" si="67"/>
        <v>0</v>
      </c>
    </row>
    <row r="58" spans="1:15" ht="15" customHeight="1" x14ac:dyDescent="0.25">
      <c r="A58" s="13" t="s">
        <v>86</v>
      </c>
      <c r="B58" s="12" t="s">
        <v>308</v>
      </c>
      <c r="C58" s="30" t="s">
        <v>41</v>
      </c>
      <c r="D58" s="16">
        <f t="shared" si="59"/>
        <v>9.1999999999999993</v>
      </c>
      <c r="E58" s="16">
        <v>9.1999999999999993</v>
      </c>
      <c r="F58" s="16"/>
      <c r="G58" s="16"/>
      <c r="H58" s="10"/>
      <c r="I58" s="10"/>
      <c r="J58" s="10"/>
      <c r="K58" s="10"/>
      <c r="L58" s="12">
        <f t="shared" si="61"/>
        <v>9.1999999999999993</v>
      </c>
      <c r="M58" s="12">
        <f t="shared" si="65"/>
        <v>9.1999999999999993</v>
      </c>
      <c r="N58" s="12">
        <f t="shared" si="66"/>
        <v>0</v>
      </c>
      <c r="O58" s="12">
        <f t="shared" si="67"/>
        <v>0</v>
      </c>
    </row>
    <row r="59" spans="1:15" ht="15" customHeight="1" x14ac:dyDescent="0.25">
      <c r="A59" s="13" t="s">
        <v>87</v>
      </c>
      <c r="B59" s="12" t="s">
        <v>296</v>
      </c>
      <c r="C59" s="30" t="s">
        <v>41</v>
      </c>
      <c r="D59" s="16">
        <f t="shared" si="59"/>
        <v>4.8</v>
      </c>
      <c r="E59" s="16">
        <v>4.8</v>
      </c>
      <c r="F59" s="16"/>
      <c r="G59" s="16"/>
      <c r="H59" s="10">
        <f t="shared" si="68"/>
        <v>0</v>
      </c>
      <c r="I59" s="10"/>
      <c r="J59" s="10"/>
      <c r="K59" s="10"/>
      <c r="L59" s="12">
        <f t="shared" si="61"/>
        <v>4.8</v>
      </c>
      <c r="M59" s="12">
        <f t="shared" si="65"/>
        <v>4.8</v>
      </c>
      <c r="N59" s="12">
        <f t="shared" si="66"/>
        <v>0</v>
      </c>
      <c r="O59" s="12">
        <f t="shared" si="67"/>
        <v>0</v>
      </c>
    </row>
    <row r="60" spans="1:15" ht="15" customHeight="1" x14ac:dyDescent="0.25">
      <c r="A60" s="13" t="s">
        <v>88</v>
      </c>
      <c r="B60" s="12" t="s">
        <v>309</v>
      </c>
      <c r="C60" s="30" t="s">
        <v>41</v>
      </c>
      <c r="D60" s="16">
        <f t="shared" si="59"/>
        <v>7.9</v>
      </c>
      <c r="E60" s="16">
        <v>7.9</v>
      </c>
      <c r="F60" s="16"/>
      <c r="G60" s="16"/>
      <c r="H60" s="10">
        <f t="shared" si="68"/>
        <v>0</v>
      </c>
      <c r="I60" s="10"/>
      <c r="J60" s="10"/>
      <c r="K60" s="10"/>
      <c r="L60" s="12">
        <f t="shared" si="61"/>
        <v>7.9</v>
      </c>
      <c r="M60" s="12">
        <f t="shared" si="65"/>
        <v>7.9</v>
      </c>
      <c r="N60" s="12">
        <f t="shared" si="66"/>
        <v>0</v>
      </c>
      <c r="O60" s="12">
        <f t="shared" si="67"/>
        <v>0</v>
      </c>
    </row>
    <row r="61" spans="1:15" ht="15" customHeight="1" x14ac:dyDescent="0.25">
      <c r="A61" s="13" t="s">
        <v>89</v>
      </c>
      <c r="B61" s="12" t="s">
        <v>310</v>
      </c>
      <c r="C61" s="30" t="s">
        <v>41</v>
      </c>
      <c r="D61" s="16">
        <f t="shared" si="59"/>
        <v>5.8</v>
      </c>
      <c r="E61" s="16">
        <v>5.8</v>
      </c>
      <c r="F61" s="16"/>
      <c r="G61" s="16"/>
      <c r="H61" s="10">
        <f t="shared" si="68"/>
        <v>0</v>
      </c>
      <c r="I61" s="10"/>
      <c r="J61" s="10"/>
      <c r="K61" s="10"/>
      <c r="L61" s="12">
        <f t="shared" si="61"/>
        <v>5.8</v>
      </c>
      <c r="M61" s="12">
        <f t="shared" si="65"/>
        <v>5.8</v>
      </c>
      <c r="N61" s="12">
        <f t="shared" si="66"/>
        <v>0</v>
      </c>
      <c r="O61" s="12">
        <f t="shared" si="67"/>
        <v>0</v>
      </c>
    </row>
    <row r="62" spans="1:15" ht="15" customHeight="1" x14ac:dyDescent="0.25">
      <c r="A62" s="13" t="s">
        <v>90</v>
      </c>
      <c r="B62" s="12" t="s">
        <v>146</v>
      </c>
      <c r="C62" s="30" t="s">
        <v>41</v>
      </c>
      <c r="D62" s="16">
        <f t="shared" si="59"/>
        <v>0.4</v>
      </c>
      <c r="E62" s="16">
        <v>0.4</v>
      </c>
      <c r="F62" s="16"/>
      <c r="G62" s="16"/>
      <c r="H62" s="10"/>
      <c r="I62" s="10"/>
      <c r="J62" s="10"/>
      <c r="K62" s="10"/>
      <c r="L62" s="12">
        <f t="shared" si="61"/>
        <v>0.4</v>
      </c>
      <c r="M62" s="12">
        <f t="shared" si="65"/>
        <v>0.4</v>
      </c>
      <c r="N62" s="12">
        <f t="shared" si="66"/>
        <v>0</v>
      </c>
      <c r="O62" s="12">
        <f t="shared" si="67"/>
        <v>0</v>
      </c>
    </row>
    <row r="63" spans="1:15" ht="15" customHeight="1" x14ac:dyDescent="0.25">
      <c r="A63" s="13" t="s">
        <v>91</v>
      </c>
      <c r="B63" s="194" t="s">
        <v>39</v>
      </c>
      <c r="C63" s="30" t="s">
        <v>41</v>
      </c>
      <c r="D63" s="16">
        <f t="shared" si="59"/>
        <v>0.2</v>
      </c>
      <c r="E63" s="16">
        <v>0.2</v>
      </c>
      <c r="F63" s="16"/>
      <c r="G63" s="16"/>
      <c r="H63" s="10"/>
      <c r="I63" s="10"/>
      <c r="J63" s="10"/>
      <c r="K63" s="10"/>
      <c r="L63" s="12">
        <f t="shared" si="61"/>
        <v>0.2</v>
      </c>
      <c r="M63" s="12">
        <f t="shared" si="65"/>
        <v>0.2</v>
      </c>
      <c r="N63" s="12">
        <f t="shared" si="66"/>
        <v>0</v>
      </c>
      <c r="O63" s="12">
        <f t="shared" si="67"/>
        <v>0</v>
      </c>
    </row>
    <row r="64" spans="1:15" ht="15" customHeight="1" x14ac:dyDescent="0.25">
      <c r="A64" s="13" t="s">
        <v>92</v>
      </c>
      <c r="B64" s="242" t="s">
        <v>297</v>
      </c>
      <c r="C64" s="30" t="s">
        <v>41</v>
      </c>
      <c r="D64" s="16">
        <f t="shared" si="59"/>
        <v>1.5</v>
      </c>
      <c r="E64" s="16">
        <v>1.5</v>
      </c>
      <c r="F64" s="16"/>
      <c r="G64" s="16"/>
      <c r="H64" s="10"/>
      <c r="I64" s="10"/>
      <c r="J64" s="10"/>
      <c r="K64" s="10"/>
      <c r="L64" s="12">
        <f t="shared" si="61"/>
        <v>1.5</v>
      </c>
      <c r="M64" s="12">
        <f t="shared" si="65"/>
        <v>1.5</v>
      </c>
      <c r="N64" s="12">
        <f t="shared" si="66"/>
        <v>0</v>
      </c>
      <c r="O64" s="12">
        <f t="shared" si="67"/>
        <v>0</v>
      </c>
    </row>
    <row r="65" spans="1:15" ht="15" customHeight="1" x14ac:dyDescent="0.25">
      <c r="A65" s="13" t="s">
        <v>93</v>
      </c>
      <c r="B65" s="29" t="s">
        <v>352</v>
      </c>
      <c r="C65" s="30" t="s">
        <v>41</v>
      </c>
      <c r="D65" s="16">
        <f t="shared" si="59"/>
        <v>0.2</v>
      </c>
      <c r="E65" s="16">
        <v>0.2</v>
      </c>
      <c r="F65" s="16"/>
      <c r="G65" s="16"/>
      <c r="H65" s="10">
        <f t="shared" si="68"/>
        <v>0</v>
      </c>
      <c r="I65" s="10"/>
      <c r="J65" s="10"/>
      <c r="K65" s="10"/>
      <c r="L65" s="12">
        <f t="shared" si="61"/>
        <v>0.2</v>
      </c>
      <c r="M65" s="12">
        <f t="shared" si="65"/>
        <v>0.2</v>
      </c>
      <c r="N65" s="12">
        <f t="shared" si="66"/>
        <v>0</v>
      </c>
      <c r="O65" s="12">
        <f t="shared" si="67"/>
        <v>0</v>
      </c>
    </row>
    <row r="66" spans="1:15" ht="15" customHeight="1" x14ac:dyDescent="0.25">
      <c r="A66" s="13" t="s">
        <v>94</v>
      </c>
      <c r="B66" s="12" t="s">
        <v>136</v>
      </c>
      <c r="C66" s="30" t="s">
        <v>41</v>
      </c>
      <c r="D66" s="16">
        <f t="shared" si="59"/>
        <v>2.8</v>
      </c>
      <c r="E66" s="16">
        <v>2.8</v>
      </c>
      <c r="F66" s="16"/>
      <c r="G66" s="16"/>
      <c r="H66" s="10">
        <f t="shared" si="68"/>
        <v>0</v>
      </c>
      <c r="I66" s="10"/>
      <c r="J66" s="10"/>
      <c r="K66" s="10"/>
      <c r="L66" s="12">
        <f t="shared" si="61"/>
        <v>2.8</v>
      </c>
      <c r="M66" s="12">
        <f t="shared" si="65"/>
        <v>2.8</v>
      </c>
      <c r="N66" s="12">
        <f t="shared" si="66"/>
        <v>0</v>
      </c>
      <c r="O66" s="12">
        <f t="shared" si="67"/>
        <v>0</v>
      </c>
    </row>
    <row r="67" spans="1:15" ht="15" customHeight="1" x14ac:dyDescent="0.25">
      <c r="A67" s="13" t="s">
        <v>95</v>
      </c>
      <c r="B67" s="12" t="s">
        <v>34</v>
      </c>
      <c r="C67" s="30" t="s">
        <v>41</v>
      </c>
      <c r="D67" s="16">
        <f t="shared" si="59"/>
        <v>1</v>
      </c>
      <c r="E67" s="16">
        <v>1</v>
      </c>
      <c r="F67" s="16"/>
      <c r="G67" s="16"/>
      <c r="H67" s="10">
        <f t="shared" si="68"/>
        <v>0</v>
      </c>
      <c r="I67" s="10"/>
      <c r="J67" s="10"/>
      <c r="K67" s="10"/>
      <c r="L67" s="12">
        <f t="shared" si="61"/>
        <v>1</v>
      </c>
      <c r="M67" s="12">
        <f t="shared" si="65"/>
        <v>1</v>
      </c>
      <c r="N67" s="12">
        <f t="shared" si="66"/>
        <v>0</v>
      </c>
      <c r="O67" s="12">
        <f t="shared" si="67"/>
        <v>0</v>
      </c>
    </row>
    <row r="68" spans="1:15" ht="15" customHeight="1" x14ac:dyDescent="0.25">
      <c r="A68" s="13" t="s">
        <v>96</v>
      </c>
      <c r="B68" s="12" t="s">
        <v>36</v>
      </c>
      <c r="C68" s="30" t="s">
        <v>41</v>
      </c>
      <c r="D68" s="16">
        <f t="shared" si="59"/>
        <v>0.7</v>
      </c>
      <c r="E68" s="16">
        <v>0.7</v>
      </c>
      <c r="F68" s="16"/>
      <c r="G68" s="16"/>
      <c r="H68" s="10">
        <f t="shared" si="68"/>
        <v>0</v>
      </c>
      <c r="I68" s="10"/>
      <c r="J68" s="10"/>
      <c r="K68" s="10"/>
      <c r="L68" s="12">
        <f t="shared" si="61"/>
        <v>0.7</v>
      </c>
      <c r="M68" s="12">
        <f t="shared" si="65"/>
        <v>0.7</v>
      </c>
      <c r="N68" s="12">
        <f t="shared" si="66"/>
        <v>0</v>
      </c>
      <c r="O68" s="12">
        <f t="shared" si="67"/>
        <v>0</v>
      </c>
    </row>
    <row r="69" spans="1:15" ht="15" customHeight="1" x14ac:dyDescent="0.25">
      <c r="A69" s="13" t="s">
        <v>97</v>
      </c>
      <c r="B69" s="12" t="s">
        <v>38</v>
      </c>
      <c r="C69" s="30" t="s">
        <v>41</v>
      </c>
      <c r="D69" s="16">
        <f t="shared" si="59"/>
        <v>2.4</v>
      </c>
      <c r="E69" s="16">
        <v>2.4</v>
      </c>
      <c r="F69" s="16"/>
      <c r="G69" s="16"/>
      <c r="H69" s="10">
        <f t="shared" si="68"/>
        <v>0</v>
      </c>
      <c r="I69" s="10"/>
      <c r="J69" s="10"/>
      <c r="K69" s="10"/>
      <c r="L69" s="12">
        <f t="shared" si="61"/>
        <v>2.4</v>
      </c>
      <c r="M69" s="12">
        <f t="shared" si="65"/>
        <v>2.4</v>
      </c>
      <c r="N69" s="12">
        <f t="shared" si="66"/>
        <v>0</v>
      </c>
      <c r="O69" s="12">
        <f t="shared" si="67"/>
        <v>0</v>
      </c>
    </row>
    <row r="70" spans="1:15" ht="15" customHeight="1" x14ac:dyDescent="0.25">
      <c r="A70" s="13" t="s">
        <v>138</v>
      </c>
      <c r="B70" s="12" t="s">
        <v>37</v>
      </c>
      <c r="C70" s="30" t="s">
        <v>41</v>
      </c>
      <c r="D70" s="16">
        <f t="shared" si="59"/>
        <v>1.5</v>
      </c>
      <c r="E70" s="16">
        <v>1.5</v>
      </c>
      <c r="F70" s="16"/>
      <c r="G70" s="16"/>
      <c r="H70" s="10"/>
      <c r="I70" s="10"/>
      <c r="J70" s="10"/>
      <c r="K70" s="10"/>
      <c r="L70" s="12">
        <f t="shared" si="61"/>
        <v>1.5</v>
      </c>
      <c r="M70" s="12">
        <f t="shared" si="65"/>
        <v>1.5</v>
      </c>
      <c r="N70" s="12">
        <f t="shared" si="66"/>
        <v>0</v>
      </c>
      <c r="O70" s="12">
        <f t="shared" si="67"/>
        <v>0</v>
      </c>
    </row>
    <row r="71" spans="1:15" ht="15" customHeight="1" x14ac:dyDescent="0.25">
      <c r="A71" s="13" t="s">
        <v>139</v>
      </c>
      <c r="B71" s="12" t="s">
        <v>35</v>
      </c>
      <c r="C71" s="30" t="s">
        <v>41</v>
      </c>
      <c r="D71" s="16">
        <f t="shared" si="59"/>
        <v>3.9</v>
      </c>
      <c r="E71" s="16">
        <v>3.9</v>
      </c>
      <c r="F71" s="16"/>
      <c r="G71" s="16"/>
      <c r="H71" s="10">
        <f t="shared" si="68"/>
        <v>0</v>
      </c>
      <c r="I71" s="10"/>
      <c r="J71" s="10"/>
      <c r="K71" s="10"/>
      <c r="L71" s="12">
        <f t="shared" si="61"/>
        <v>3.9</v>
      </c>
      <c r="M71" s="12">
        <f t="shared" si="65"/>
        <v>3.9</v>
      </c>
      <c r="N71" s="12">
        <f t="shared" si="66"/>
        <v>0</v>
      </c>
      <c r="O71" s="12">
        <f t="shared" si="67"/>
        <v>0</v>
      </c>
    </row>
    <row r="72" spans="1:15" ht="15" customHeight="1" x14ac:dyDescent="0.25">
      <c r="A72" s="13" t="s">
        <v>98</v>
      </c>
      <c r="B72" s="12" t="s">
        <v>460</v>
      </c>
      <c r="C72" s="30" t="s">
        <v>41</v>
      </c>
      <c r="D72" s="16">
        <f t="shared" si="59"/>
        <v>0.5</v>
      </c>
      <c r="E72" s="16">
        <v>0.5</v>
      </c>
      <c r="F72" s="16"/>
      <c r="G72" s="16"/>
      <c r="H72" s="10"/>
      <c r="I72" s="10"/>
      <c r="J72" s="10"/>
      <c r="K72" s="10"/>
      <c r="L72" s="12">
        <f t="shared" si="61"/>
        <v>0.5</v>
      </c>
      <c r="M72" s="12">
        <f t="shared" si="65"/>
        <v>0.5</v>
      </c>
      <c r="N72" s="12">
        <f t="shared" si="66"/>
        <v>0</v>
      </c>
      <c r="O72" s="12">
        <f t="shared" si="67"/>
        <v>0</v>
      </c>
    </row>
    <row r="73" spans="1:15" ht="15" customHeight="1" x14ac:dyDescent="0.25">
      <c r="A73" s="13" t="s">
        <v>140</v>
      </c>
      <c r="B73" s="12" t="s">
        <v>40</v>
      </c>
      <c r="C73" s="30" t="s">
        <v>41</v>
      </c>
      <c r="D73" s="16">
        <f t="shared" si="59"/>
        <v>0.2</v>
      </c>
      <c r="E73" s="16">
        <v>0.2</v>
      </c>
      <c r="F73" s="16"/>
      <c r="G73" s="16"/>
      <c r="H73" s="10"/>
      <c r="I73" s="10"/>
      <c r="J73" s="10"/>
      <c r="K73" s="10"/>
      <c r="L73" s="12">
        <f t="shared" si="61"/>
        <v>0.2</v>
      </c>
      <c r="M73" s="12">
        <f t="shared" si="65"/>
        <v>0.2</v>
      </c>
      <c r="N73" s="12">
        <f t="shared" si="66"/>
        <v>0</v>
      </c>
      <c r="O73" s="12">
        <f t="shared" si="67"/>
        <v>0</v>
      </c>
    </row>
    <row r="74" spans="1:15" ht="15" customHeight="1" x14ac:dyDescent="0.25">
      <c r="A74" s="13" t="s">
        <v>141</v>
      </c>
      <c r="B74" s="92" t="s">
        <v>53</v>
      </c>
      <c r="C74" s="30" t="s">
        <v>41</v>
      </c>
      <c r="D74" s="16">
        <f t="shared" si="59"/>
        <v>0.4</v>
      </c>
      <c r="E74" s="16">
        <v>0.4</v>
      </c>
      <c r="F74" s="16"/>
      <c r="G74" s="16"/>
      <c r="H74" s="10"/>
      <c r="I74" s="10"/>
      <c r="J74" s="10"/>
      <c r="K74" s="10"/>
      <c r="L74" s="12">
        <f t="shared" si="61"/>
        <v>0.4</v>
      </c>
      <c r="M74" s="12">
        <f t="shared" si="65"/>
        <v>0.4</v>
      </c>
      <c r="N74" s="12">
        <f t="shared" si="66"/>
        <v>0</v>
      </c>
      <c r="O74" s="12">
        <f t="shared" si="67"/>
        <v>0</v>
      </c>
    </row>
    <row r="75" spans="1:15" ht="15.95" customHeight="1" x14ac:dyDescent="0.25">
      <c r="A75" s="20" t="s">
        <v>99</v>
      </c>
      <c r="B75" s="21" t="s">
        <v>158</v>
      </c>
      <c r="C75" s="28"/>
      <c r="D75" s="239">
        <f t="shared" ref="D75:O75" si="69">SUM(D52:D74)</f>
        <v>236.5</v>
      </c>
      <c r="E75" s="239">
        <f t="shared" si="69"/>
        <v>236.5</v>
      </c>
      <c r="F75" s="239">
        <f t="shared" si="69"/>
        <v>0</v>
      </c>
      <c r="G75" s="239">
        <f t="shared" si="69"/>
        <v>0</v>
      </c>
      <c r="H75" s="24">
        <f t="shared" si="69"/>
        <v>0</v>
      </c>
      <c r="I75" s="24">
        <f t="shared" si="69"/>
        <v>0</v>
      </c>
      <c r="J75" s="24">
        <f t="shared" si="69"/>
        <v>0</v>
      </c>
      <c r="K75" s="24">
        <f t="shared" si="69"/>
        <v>0</v>
      </c>
      <c r="L75" s="21">
        <f t="shared" si="69"/>
        <v>236.5</v>
      </c>
      <c r="M75" s="21">
        <f t="shared" si="69"/>
        <v>236.5</v>
      </c>
      <c r="N75" s="21">
        <f t="shared" si="69"/>
        <v>0</v>
      </c>
      <c r="O75" s="21">
        <f t="shared" si="69"/>
        <v>0</v>
      </c>
    </row>
    <row r="76" spans="1:15" ht="15.95" hidden="1" customHeight="1" x14ac:dyDescent="0.25">
      <c r="A76" s="37" t="s">
        <v>81</v>
      </c>
      <c r="B76" s="628" t="s">
        <v>162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30"/>
    </row>
    <row r="77" spans="1:15" ht="15" hidden="1" customHeight="1" x14ac:dyDescent="0.25">
      <c r="A77" s="19" t="s">
        <v>82</v>
      </c>
      <c r="B77" s="29" t="s">
        <v>20</v>
      </c>
      <c r="C77" s="331" t="s">
        <v>25</v>
      </c>
      <c r="D77" s="16">
        <f t="shared" ref="D77" si="70">E77+G77</f>
        <v>0</v>
      </c>
      <c r="E77" s="16"/>
      <c r="F77" s="16"/>
      <c r="G77" s="16"/>
      <c r="H77" s="9">
        <f t="shared" ref="H77:H78" si="71">I77+K77</f>
        <v>0</v>
      </c>
      <c r="I77" s="10"/>
      <c r="J77" s="10"/>
      <c r="K77" s="198"/>
      <c r="L77" s="11">
        <f t="shared" ref="L77:L78" si="72">M77+O77</f>
        <v>0</v>
      </c>
      <c r="M77" s="11">
        <f t="shared" ref="M77" si="73">E77+I77</f>
        <v>0</v>
      </c>
      <c r="N77" s="11">
        <f t="shared" ref="N77" si="74">F77+J77</f>
        <v>0</v>
      </c>
      <c r="O77" s="11">
        <f t="shared" ref="O77" si="75">G77+K77</f>
        <v>0</v>
      </c>
    </row>
    <row r="78" spans="1:15" ht="15.95" hidden="1" customHeight="1" x14ac:dyDescent="0.25">
      <c r="A78" s="349" t="s">
        <v>83</v>
      </c>
      <c r="B78" s="43" t="s">
        <v>159</v>
      </c>
      <c r="C78" s="76"/>
      <c r="D78" s="239">
        <f>E78+G78</f>
        <v>0</v>
      </c>
      <c r="E78" s="23">
        <f>SUM(E77:E77)</f>
        <v>0</v>
      </c>
      <c r="F78" s="23">
        <f>SUM(F77:F77)</f>
        <v>0</v>
      </c>
      <c r="G78" s="23">
        <f>SUM(G77:G77)</f>
        <v>0</v>
      </c>
      <c r="H78" s="24">
        <f t="shared" si="71"/>
        <v>0</v>
      </c>
      <c r="I78" s="24">
        <f>SUM(I77:I77)</f>
        <v>0</v>
      </c>
      <c r="J78" s="24">
        <f>SUM(J77:J77)</f>
        <v>0</v>
      </c>
      <c r="K78" s="24">
        <f>SUM(K77:K77)</f>
        <v>0</v>
      </c>
      <c r="L78" s="21">
        <f t="shared" si="72"/>
        <v>0</v>
      </c>
      <c r="M78" s="21">
        <f>SUM(M77:M77)</f>
        <v>0</v>
      </c>
      <c r="N78" s="21">
        <f>SUM(N77:N77)</f>
        <v>0</v>
      </c>
      <c r="O78" s="21">
        <f>SUM(O77:O77)</f>
        <v>0</v>
      </c>
    </row>
    <row r="79" spans="1:15" ht="15.95" customHeight="1" x14ac:dyDescent="0.25">
      <c r="A79" s="37" t="s">
        <v>100</v>
      </c>
      <c r="B79" s="628" t="s">
        <v>54</v>
      </c>
      <c r="C79" s="629"/>
      <c r="D79" s="629"/>
      <c r="E79" s="629"/>
      <c r="F79" s="629"/>
      <c r="G79" s="629"/>
      <c r="H79" s="629"/>
      <c r="I79" s="629"/>
      <c r="J79" s="629"/>
      <c r="K79" s="629"/>
      <c r="L79" s="629"/>
      <c r="M79" s="629"/>
      <c r="N79" s="629"/>
      <c r="O79" s="630"/>
    </row>
    <row r="80" spans="1:15" ht="15" customHeight="1" x14ac:dyDescent="0.25">
      <c r="A80" s="19" t="s">
        <v>101</v>
      </c>
      <c r="B80" s="29" t="s">
        <v>20</v>
      </c>
      <c r="C80" s="38" t="s">
        <v>30</v>
      </c>
      <c r="D80" s="16">
        <f t="shared" ref="D80:D84" si="76">E80+G80</f>
        <v>80.3</v>
      </c>
      <c r="E80" s="16">
        <v>80.3</v>
      </c>
      <c r="F80" s="16"/>
      <c r="G80" s="16"/>
      <c r="H80" s="9">
        <f t="shared" ref="H80:H81" si="77">I80+K80</f>
        <v>0</v>
      </c>
      <c r="I80" s="10"/>
      <c r="J80" s="10"/>
      <c r="K80" s="198"/>
      <c r="L80" s="11">
        <f t="shared" ref="L80" si="78">M80+O80</f>
        <v>80.3</v>
      </c>
      <c r="M80" s="11">
        <f t="shared" ref="M80:O81" si="79">E80+I80</f>
        <v>80.3</v>
      </c>
      <c r="N80" s="11">
        <f t="shared" si="79"/>
        <v>0</v>
      </c>
      <c r="O80" s="11">
        <f t="shared" si="79"/>
        <v>0</v>
      </c>
    </row>
    <row r="81" spans="1:17" ht="15" customHeight="1" x14ac:dyDescent="0.25">
      <c r="A81" s="13" t="s">
        <v>102</v>
      </c>
      <c r="B81" s="29" t="s">
        <v>27</v>
      </c>
      <c r="C81" s="38" t="s">
        <v>30</v>
      </c>
      <c r="D81" s="16">
        <f t="shared" si="76"/>
        <v>4.5999999999999996</v>
      </c>
      <c r="E81" s="16">
        <v>4.5999999999999996</v>
      </c>
      <c r="F81" s="16"/>
      <c r="G81" s="16"/>
      <c r="H81" s="10">
        <f t="shared" si="77"/>
        <v>0</v>
      </c>
      <c r="I81" s="10"/>
      <c r="J81" s="10"/>
      <c r="K81" s="10"/>
      <c r="L81" s="12">
        <f t="shared" ref="L81" si="80">D81+H81</f>
        <v>4.5999999999999996</v>
      </c>
      <c r="M81" s="12">
        <f t="shared" si="79"/>
        <v>4.5999999999999996</v>
      </c>
      <c r="N81" s="12">
        <f t="shared" si="79"/>
        <v>0</v>
      </c>
      <c r="O81" s="12">
        <f t="shared" si="79"/>
        <v>0</v>
      </c>
    </row>
    <row r="82" spans="1:17" ht="15" customHeight="1" x14ac:dyDescent="0.25">
      <c r="A82" s="13" t="s">
        <v>103</v>
      </c>
      <c r="B82" s="29" t="s">
        <v>47</v>
      </c>
      <c r="C82" s="38" t="s">
        <v>30</v>
      </c>
      <c r="D82" s="16">
        <f t="shared" si="76"/>
        <v>0.1</v>
      </c>
      <c r="E82" s="16">
        <v>0.1</v>
      </c>
      <c r="F82" s="16"/>
      <c r="G82" s="16"/>
      <c r="H82" s="10">
        <f t="shared" ref="H82:H86" si="81">I82+K82</f>
        <v>0</v>
      </c>
      <c r="I82" s="10"/>
      <c r="J82" s="10"/>
      <c r="K82" s="10"/>
      <c r="L82" s="12">
        <f t="shared" ref="L82:L84" si="82">D82+H82</f>
        <v>0.1</v>
      </c>
      <c r="M82" s="12">
        <f t="shared" ref="M82:M84" si="83">E82+I82</f>
        <v>0.1</v>
      </c>
      <c r="N82" s="12">
        <f t="shared" ref="N82:N84" si="84">F82+J82</f>
        <v>0</v>
      </c>
      <c r="O82" s="12">
        <f t="shared" ref="O82:O84" si="85">G82+K82</f>
        <v>0</v>
      </c>
    </row>
    <row r="83" spans="1:17" ht="15" customHeight="1" x14ac:dyDescent="0.25">
      <c r="A83" s="13" t="s">
        <v>147</v>
      </c>
      <c r="B83" s="29" t="s">
        <v>48</v>
      </c>
      <c r="C83" s="38" t="s">
        <v>30</v>
      </c>
      <c r="D83" s="16">
        <f t="shared" si="76"/>
        <v>0.3</v>
      </c>
      <c r="E83" s="16">
        <v>0.3</v>
      </c>
      <c r="F83" s="16"/>
      <c r="G83" s="16"/>
      <c r="H83" s="10">
        <f t="shared" si="81"/>
        <v>0</v>
      </c>
      <c r="I83" s="10"/>
      <c r="J83" s="10"/>
      <c r="K83" s="10"/>
      <c r="L83" s="12">
        <f t="shared" si="82"/>
        <v>0.3</v>
      </c>
      <c r="M83" s="12">
        <f t="shared" si="83"/>
        <v>0.3</v>
      </c>
      <c r="N83" s="12">
        <f t="shared" si="84"/>
        <v>0</v>
      </c>
      <c r="O83" s="12">
        <f t="shared" si="85"/>
        <v>0</v>
      </c>
    </row>
    <row r="84" spans="1:17" ht="15" hidden="1" customHeight="1" x14ac:dyDescent="0.25">
      <c r="A84" s="13" t="s">
        <v>103</v>
      </c>
      <c r="B84" s="29" t="s">
        <v>55</v>
      </c>
      <c r="C84" s="38" t="s">
        <v>30</v>
      </c>
      <c r="D84" s="16">
        <f t="shared" si="76"/>
        <v>0</v>
      </c>
      <c r="E84" s="16"/>
      <c r="F84" s="16"/>
      <c r="G84" s="16"/>
      <c r="H84" s="10">
        <f t="shared" si="81"/>
        <v>0</v>
      </c>
      <c r="I84" s="10"/>
      <c r="J84" s="10"/>
      <c r="K84" s="10"/>
      <c r="L84" s="12">
        <f t="shared" si="82"/>
        <v>0</v>
      </c>
      <c r="M84" s="12">
        <f t="shared" si="83"/>
        <v>0</v>
      </c>
      <c r="N84" s="12">
        <f t="shared" si="84"/>
        <v>0</v>
      </c>
      <c r="O84" s="12">
        <f t="shared" si="85"/>
        <v>0</v>
      </c>
    </row>
    <row r="85" spans="1:17" ht="15" customHeight="1" x14ac:dyDescent="0.25">
      <c r="A85" s="13" t="s">
        <v>104</v>
      </c>
      <c r="B85" s="29" t="s">
        <v>28</v>
      </c>
      <c r="C85" s="38" t="s">
        <v>30</v>
      </c>
      <c r="D85" s="16">
        <f t="shared" ref="D85:D86" si="86">E85+G85</f>
        <v>2.9</v>
      </c>
      <c r="E85" s="16">
        <v>2.9</v>
      </c>
      <c r="F85" s="16"/>
      <c r="G85" s="16"/>
      <c r="H85" s="10">
        <f t="shared" si="81"/>
        <v>0</v>
      </c>
      <c r="I85" s="10"/>
      <c r="J85" s="10"/>
      <c r="K85" s="10"/>
      <c r="L85" s="12">
        <f t="shared" ref="L85:L86" si="87">D85+H85</f>
        <v>2.9</v>
      </c>
      <c r="M85" s="12">
        <f t="shared" ref="M85:M86" si="88">E85+I85</f>
        <v>2.9</v>
      </c>
      <c r="N85" s="12">
        <f t="shared" ref="N85:N86" si="89">F85+J85</f>
        <v>0</v>
      </c>
      <c r="O85" s="12">
        <f t="shared" ref="O85:O86" si="90">G85+K85</f>
        <v>0</v>
      </c>
    </row>
    <row r="86" spans="1:17" ht="15" customHeight="1" x14ac:dyDescent="0.25">
      <c r="A86" s="13" t="s">
        <v>105</v>
      </c>
      <c r="B86" s="12" t="s">
        <v>29</v>
      </c>
      <c r="C86" s="38" t="s">
        <v>30</v>
      </c>
      <c r="D86" s="16">
        <f t="shared" si="86"/>
        <v>2.4</v>
      </c>
      <c r="E86" s="16">
        <v>2.4</v>
      </c>
      <c r="F86" s="16"/>
      <c r="G86" s="16"/>
      <c r="H86" s="10">
        <f t="shared" si="81"/>
        <v>0</v>
      </c>
      <c r="I86" s="10"/>
      <c r="J86" s="10"/>
      <c r="K86" s="10"/>
      <c r="L86" s="12">
        <f t="shared" si="87"/>
        <v>2.4</v>
      </c>
      <c r="M86" s="12">
        <f t="shared" si="88"/>
        <v>2.4</v>
      </c>
      <c r="N86" s="12">
        <f t="shared" si="89"/>
        <v>0</v>
      </c>
      <c r="O86" s="12">
        <f t="shared" si="90"/>
        <v>0</v>
      </c>
    </row>
    <row r="87" spans="1:17" ht="15.95" customHeight="1" x14ac:dyDescent="0.25">
      <c r="A87" s="349" t="s">
        <v>106</v>
      </c>
      <c r="B87" s="43" t="s">
        <v>160</v>
      </c>
      <c r="C87" s="76"/>
      <c r="D87" s="16">
        <f>SUM(D80:D86)</f>
        <v>90.6</v>
      </c>
      <c r="E87" s="16">
        <f t="shared" ref="E87:O87" si="91">SUM(E80:E86)</f>
        <v>90.6</v>
      </c>
      <c r="F87" s="16">
        <f t="shared" si="91"/>
        <v>0</v>
      </c>
      <c r="G87" s="16">
        <f t="shared" si="91"/>
        <v>0</v>
      </c>
      <c r="H87" s="10">
        <f t="shared" si="91"/>
        <v>0</v>
      </c>
      <c r="I87" s="10">
        <f t="shared" si="91"/>
        <v>0</v>
      </c>
      <c r="J87" s="10">
        <f t="shared" si="91"/>
        <v>0</v>
      </c>
      <c r="K87" s="10">
        <f t="shared" si="91"/>
        <v>0</v>
      </c>
      <c r="L87" s="21">
        <f t="shared" si="91"/>
        <v>90.6</v>
      </c>
      <c r="M87" s="21">
        <f t="shared" si="91"/>
        <v>90.6</v>
      </c>
      <c r="N87" s="21">
        <f t="shared" si="91"/>
        <v>0</v>
      </c>
      <c r="O87" s="21">
        <f t="shared" si="91"/>
        <v>0</v>
      </c>
      <c r="P87" s="239">
        <f t="shared" ref="P87:Q87" si="92">SUM(P81:P86)</f>
        <v>0</v>
      </c>
      <c r="Q87" s="239">
        <f t="shared" si="92"/>
        <v>0</v>
      </c>
    </row>
    <row r="88" spans="1:17" ht="17.25" customHeight="1" x14ac:dyDescent="0.25">
      <c r="A88" s="32" t="s">
        <v>107</v>
      </c>
      <c r="B88" s="628" t="s">
        <v>56</v>
      </c>
      <c r="C88" s="629"/>
      <c r="D88" s="629"/>
      <c r="E88" s="629"/>
      <c r="F88" s="629"/>
      <c r="G88" s="629"/>
      <c r="H88" s="629"/>
      <c r="I88" s="629"/>
      <c r="J88" s="629"/>
      <c r="K88" s="629"/>
      <c r="L88" s="629"/>
      <c r="M88" s="629"/>
      <c r="N88" s="629"/>
      <c r="O88" s="630"/>
    </row>
    <row r="89" spans="1:17" x14ac:dyDescent="0.25">
      <c r="A89" s="37" t="s">
        <v>108</v>
      </c>
      <c r="B89" s="12" t="s">
        <v>20</v>
      </c>
      <c r="C89" s="95" t="s">
        <v>24</v>
      </c>
      <c r="D89" s="16">
        <f t="shared" ref="D89" si="93">E89+G89</f>
        <v>294.60000000000002</v>
      </c>
      <c r="E89" s="16">
        <v>225.8</v>
      </c>
      <c r="F89" s="16"/>
      <c r="G89" s="16">
        <v>68.8</v>
      </c>
      <c r="H89" s="9">
        <f t="shared" ref="H89" si="94">I89+K89</f>
        <v>0</v>
      </c>
      <c r="I89" s="10"/>
      <c r="J89" s="10"/>
      <c r="K89" s="198"/>
      <c r="L89" s="11">
        <f t="shared" ref="L89" si="95">M89+O89</f>
        <v>294.60000000000002</v>
      </c>
      <c r="M89" s="11">
        <f t="shared" ref="M89" si="96">E89+I89</f>
        <v>225.8</v>
      </c>
      <c r="N89" s="11">
        <f t="shared" ref="N89" si="97">F89+J89</f>
        <v>0</v>
      </c>
      <c r="O89" s="11">
        <f t="shared" ref="O89" si="98">G89+K89</f>
        <v>68.8</v>
      </c>
    </row>
    <row r="90" spans="1:17" x14ac:dyDescent="0.25">
      <c r="A90" s="37" t="s">
        <v>143</v>
      </c>
      <c r="B90" s="78" t="s">
        <v>42</v>
      </c>
      <c r="C90" s="95" t="s">
        <v>24</v>
      </c>
      <c r="D90" s="16">
        <f t="shared" ref="D90" si="99">E90+G90</f>
        <v>3.6</v>
      </c>
      <c r="E90" s="16">
        <v>3.6</v>
      </c>
      <c r="F90" s="16"/>
      <c r="G90" s="16"/>
      <c r="H90" s="9">
        <f t="shared" ref="H90" si="100">I90+K90</f>
        <v>0</v>
      </c>
      <c r="I90" s="10"/>
      <c r="J90" s="10"/>
      <c r="K90" s="198"/>
      <c r="L90" s="11">
        <f t="shared" ref="L90" si="101">M90+O90</f>
        <v>3.6</v>
      </c>
      <c r="M90" s="11">
        <f t="shared" ref="M90" si="102">E90+I90</f>
        <v>3.6</v>
      </c>
      <c r="N90" s="11">
        <f t="shared" ref="N90" si="103">F90+J90</f>
        <v>0</v>
      </c>
      <c r="O90" s="11">
        <f t="shared" ref="O90" si="104">G90+K90</f>
        <v>0</v>
      </c>
    </row>
    <row r="91" spans="1:17" x14ac:dyDescent="0.25">
      <c r="A91" s="37" t="s">
        <v>109</v>
      </c>
      <c r="B91" s="29" t="s">
        <v>43</v>
      </c>
      <c r="C91" s="95" t="s">
        <v>24</v>
      </c>
      <c r="D91" s="16">
        <f t="shared" ref="D91:D93" si="105">E91+G91</f>
        <v>0.9</v>
      </c>
      <c r="E91" s="16">
        <v>0.9</v>
      </c>
      <c r="F91" s="16"/>
      <c r="G91" s="16"/>
      <c r="H91" s="9">
        <f t="shared" ref="H91:H93" si="106">I91+K91</f>
        <v>0</v>
      </c>
      <c r="I91" s="10"/>
      <c r="J91" s="10"/>
      <c r="K91" s="198"/>
      <c r="L91" s="11">
        <f t="shared" ref="L91:L93" si="107">M91+O91</f>
        <v>0.9</v>
      </c>
      <c r="M91" s="11">
        <f t="shared" ref="M91:M93" si="108">E91+I91</f>
        <v>0.9</v>
      </c>
      <c r="N91" s="11">
        <f t="shared" ref="N91:N93" si="109">F91+J91</f>
        <v>0</v>
      </c>
      <c r="O91" s="11">
        <f t="shared" ref="O91:O93" si="110">G91+K91</f>
        <v>0</v>
      </c>
    </row>
    <row r="92" spans="1:17" x14ac:dyDescent="0.25">
      <c r="A92" s="37" t="s">
        <v>110</v>
      </c>
      <c r="B92" s="12" t="s">
        <v>57</v>
      </c>
      <c r="C92" s="95" t="s">
        <v>24</v>
      </c>
      <c r="D92" s="16">
        <f t="shared" si="105"/>
        <v>0.5</v>
      </c>
      <c r="E92" s="16">
        <v>0.5</v>
      </c>
      <c r="F92" s="16"/>
      <c r="G92" s="16"/>
      <c r="H92" s="9">
        <f t="shared" si="106"/>
        <v>0</v>
      </c>
      <c r="I92" s="10"/>
      <c r="J92" s="10"/>
      <c r="K92" s="198"/>
      <c r="L92" s="11">
        <f t="shared" si="107"/>
        <v>0.5</v>
      </c>
      <c r="M92" s="11">
        <f t="shared" si="108"/>
        <v>0.5</v>
      </c>
      <c r="N92" s="11">
        <f t="shared" si="109"/>
        <v>0</v>
      </c>
      <c r="O92" s="11">
        <f t="shared" si="110"/>
        <v>0</v>
      </c>
    </row>
    <row r="93" spans="1:17" x14ac:dyDescent="0.25">
      <c r="A93" s="37" t="s">
        <v>111</v>
      </c>
      <c r="B93" s="12" t="s">
        <v>329</v>
      </c>
      <c r="C93" s="95" t="s">
        <v>24</v>
      </c>
      <c r="D93" s="16">
        <f t="shared" si="105"/>
        <v>2.4</v>
      </c>
      <c r="E93" s="16">
        <v>2.4</v>
      </c>
      <c r="F93" s="16"/>
      <c r="G93" s="16"/>
      <c r="H93" s="9">
        <f t="shared" si="106"/>
        <v>0</v>
      </c>
      <c r="I93" s="10"/>
      <c r="J93" s="10"/>
      <c r="K93" s="198"/>
      <c r="L93" s="11">
        <f t="shared" si="107"/>
        <v>2.4</v>
      </c>
      <c r="M93" s="11">
        <f t="shared" si="108"/>
        <v>2.4</v>
      </c>
      <c r="N93" s="11">
        <f t="shared" si="109"/>
        <v>0</v>
      </c>
      <c r="O93" s="11">
        <f t="shared" si="110"/>
        <v>0</v>
      </c>
    </row>
    <row r="94" spans="1:17" ht="15.95" customHeight="1" x14ac:dyDescent="0.25">
      <c r="A94" s="350" t="s">
        <v>112</v>
      </c>
      <c r="B94" s="409" t="s">
        <v>161</v>
      </c>
      <c r="C94" s="25"/>
      <c r="D94" s="239">
        <f>E94+G94</f>
        <v>302</v>
      </c>
      <c r="E94" s="23">
        <f>SUM(E89:E93)</f>
        <v>233.20000000000002</v>
      </c>
      <c r="F94" s="23">
        <f t="shared" ref="F94:G94" si="111">SUM(F89:F93)</f>
        <v>0</v>
      </c>
      <c r="G94" s="23">
        <f t="shared" si="111"/>
        <v>68.8</v>
      </c>
      <c r="H94" s="24">
        <f t="shared" ref="H94" si="112">I94+K94</f>
        <v>0</v>
      </c>
      <c r="I94" s="24">
        <f>SUM(I89:I93)</f>
        <v>0</v>
      </c>
      <c r="J94" s="24">
        <f t="shared" ref="J94:K94" si="113">SUM(J89:J93)</f>
        <v>0</v>
      </c>
      <c r="K94" s="24">
        <f t="shared" si="113"/>
        <v>0</v>
      </c>
      <c r="L94" s="21">
        <f t="shared" ref="L94" si="114">M94+O94</f>
        <v>302</v>
      </c>
      <c r="M94" s="21">
        <f>SUM(M89:M93)</f>
        <v>233.20000000000002</v>
      </c>
      <c r="N94" s="21">
        <f t="shared" ref="N94:O94" si="115">SUM(N89:N93)</f>
        <v>0</v>
      </c>
      <c r="O94" s="21">
        <f t="shared" si="115"/>
        <v>68.8</v>
      </c>
    </row>
    <row r="95" spans="1:17" ht="18" customHeight="1" x14ac:dyDescent="0.25">
      <c r="A95" s="32" t="s">
        <v>113</v>
      </c>
      <c r="B95" s="720" t="s">
        <v>320</v>
      </c>
      <c r="C95" s="721"/>
      <c r="D95" s="721"/>
      <c r="E95" s="721"/>
      <c r="F95" s="721"/>
      <c r="G95" s="721"/>
      <c r="H95" s="721"/>
      <c r="I95" s="721"/>
      <c r="J95" s="721"/>
      <c r="K95" s="721"/>
      <c r="L95" s="721"/>
      <c r="M95" s="721"/>
      <c r="N95" s="721"/>
      <c r="O95" s="722"/>
    </row>
    <row r="96" spans="1:17" ht="15.75" customHeight="1" x14ac:dyDescent="0.25">
      <c r="A96" s="32" t="s">
        <v>114</v>
      </c>
      <c r="B96" s="628" t="s">
        <v>6</v>
      </c>
      <c r="C96" s="629"/>
      <c r="D96" s="629"/>
      <c r="E96" s="629"/>
      <c r="F96" s="629"/>
      <c r="G96" s="629"/>
      <c r="H96" s="629"/>
      <c r="I96" s="629"/>
      <c r="J96" s="629"/>
      <c r="K96" s="629"/>
      <c r="L96" s="629"/>
      <c r="M96" s="629"/>
      <c r="N96" s="629"/>
      <c r="O96" s="630"/>
    </row>
    <row r="97" spans="1:15" ht="15" customHeight="1" x14ac:dyDescent="0.25">
      <c r="A97" s="32" t="s">
        <v>115</v>
      </c>
      <c r="B97" s="12" t="s">
        <v>20</v>
      </c>
      <c r="C97" s="15" t="s">
        <v>9</v>
      </c>
      <c r="D97" s="16">
        <f t="shared" ref="D97:D101" si="116">E97+G97</f>
        <v>3.3</v>
      </c>
      <c r="E97" s="16">
        <v>3.3</v>
      </c>
      <c r="F97" s="16"/>
      <c r="G97" s="16"/>
      <c r="H97" s="10">
        <f t="shared" ref="H97:H101" si="117">I97+K97</f>
        <v>0</v>
      </c>
      <c r="I97" s="10"/>
      <c r="J97" s="10"/>
      <c r="K97" s="10"/>
      <c r="L97" s="12">
        <f t="shared" ref="L97:L101" si="118">M97+O97</f>
        <v>3.3</v>
      </c>
      <c r="M97" s="12">
        <f t="shared" ref="M97:O101" si="119">E97+I97</f>
        <v>3.3</v>
      </c>
      <c r="N97" s="12">
        <f t="shared" si="119"/>
        <v>0</v>
      </c>
      <c r="O97" s="12">
        <f t="shared" si="119"/>
        <v>0</v>
      </c>
    </row>
    <row r="98" spans="1:15" ht="15" customHeight="1" x14ac:dyDescent="0.25">
      <c r="A98" s="32" t="s">
        <v>116</v>
      </c>
      <c r="B98" s="6" t="s">
        <v>12</v>
      </c>
      <c r="C98" s="15" t="s">
        <v>9</v>
      </c>
      <c r="D98" s="16">
        <f t="shared" ref="D98" si="120">E98+G98</f>
        <v>0.1</v>
      </c>
      <c r="E98" s="16">
        <v>0.1</v>
      </c>
      <c r="F98" s="16"/>
      <c r="G98" s="16"/>
      <c r="H98" s="10">
        <f t="shared" ref="H98" si="121">I98+K98</f>
        <v>0</v>
      </c>
      <c r="I98" s="10"/>
      <c r="J98" s="10"/>
      <c r="K98" s="10"/>
      <c r="L98" s="12">
        <f t="shared" ref="L98" si="122">M98+O98</f>
        <v>0.1</v>
      </c>
      <c r="M98" s="12">
        <f t="shared" ref="M98" si="123">E98+I98</f>
        <v>0.1</v>
      </c>
      <c r="N98" s="12">
        <f t="shared" ref="N98" si="124">F98+J98</f>
        <v>0</v>
      </c>
      <c r="O98" s="12">
        <f t="shared" ref="O98" si="125">G98+K98</f>
        <v>0</v>
      </c>
    </row>
    <row r="99" spans="1:15" ht="15" hidden="1" customHeight="1" x14ac:dyDescent="0.25">
      <c r="A99" s="32"/>
      <c r="B99" s="35" t="s">
        <v>11</v>
      </c>
      <c r="C99" s="15" t="s">
        <v>9</v>
      </c>
      <c r="D99" s="16">
        <f t="shared" ref="D99" si="126">E99+G99</f>
        <v>0</v>
      </c>
      <c r="E99" s="16"/>
      <c r="F99" s="16"/>
      <c r="G99" s="16"/>
      <c r="H99" s="10">
        <f t="shared" ref="H99" si="127">I99+K99</f>
        <v>0</v>
      </c>
      <c r="I99" s="10"/>
      <c r="J99" s="10"/>
      <c r="K99" s="10"/>
      <c r="L99" s="12">
        <f t="shared" ref="L99" si="128">M99+O99</f>
        <v>0</v>
      </c>
      <c r="M99" s="12">
        <f t="shared" ref="M99" si="129">E99+I99</f>
        <v>0</v>
      </c>
      <c r="N99" s="12">
        <f t="shared" ref="N99" si="130">F99+J99</f>
        <v>0</v>
      </c>
      <c r="O99" s="12">
        <f t="shared" ref="O99" si="131">G99+K99</f>
        <v>0</v>
      </c>
    </row>
    <row r="100" spans="1:15" ht="15" hidden="1" customHeight="1" x14ac:dyDescent="0.25">
      <c r="A100" s="32" t="s">
        <v>116</v>
      </c>
      <c r="B100" s="35" t="s">
        <v>15</v>
      </c>
      <c r="C100" s="15" t="s">
        <v>9</v>
      </c>
      <c r="D100" s="16">
        <f t="shared" ref="D100" si="132">E100+G100</f>
        <v>0</v>
      </c>
      <c r="E100" s="16"/>
      <c r="F100" s="16"/>
      <c r="G100" s="16"/>
      <c r="H100" s="10">
        <f t="shared" ref="H100" si="133">I100+K100</f>
        <v>0</v>
      </c>
      <c r="I100" s="10"/>
      <c r="J100" s="10"/>
      <c r="K100" s="10"/>
      <c r="L100" s="12">
        <f t="shared" ref="L100" si="134">M100+O100</f>
        <v>0</v>
      </c>
      <c r="M100" s="12">
        <f t="shared" ref="M100" si="135">E100+I100</f>
        <v>0</v>
      </c>
      <c r="N100" s="12">
        <f t="shared" ref="N100" si="136">F100+J100</f>
        <v>0</v>
      </c>
      <c r="O100" s="12">
        <f t="shared" ref="O100" si="137">G100+K100</f>
        <v>0</v>
      </c>
    </row>
    <row r="101" spans="1:15" ht="15" hidden="1" customHeight="1" x14ac:dyDescent="0.25">
      <c r="A101" s="32" t="s">
        <v>117</v>
      </c>
      <c r="B101" s="12" t="s">
        <v>16</v>
      </c>
      <c r="C101" s="15" t="s">
        <v>9</v>
      </c>
      <c r="D101" s="16">
        <f t="shared" si="116"/>
        <v>0</v>
      </c>
      <c r="E101" s="16"/>
      <c r="F101" s="16"/>
      <c r="G101" s="16"/>
      <c r="H101" s="10">
        <f t="shared" si="117"/>
        <v>0</v>
      </c>
      <c r="I101" s="10"/>
      <c r="J101" s="10"/>
      <c r="K101" s="10"/>
      <c r="L101" s="12">
        <f t="shared" si="118"/>
        <v>0</v>
      </c>
      <c r="M101" s="12">
        <f t="shared" si="119"/>
        <v>0</v>
      </c>
      <c r="N101" s="12">
        <f t="shared" si="119"/>
        <v>0</v>
      </c>
      <c r="O101" s="12">
        <f t="shared" si="119"/>
        <v>0</v>
      </c>
    </row>
    <row r="102" spans="1:15" ht="15" customHeight="1" x14ac:dyDescent="0.25">
      <c r="A102" s="351" t="s">
        <v>117</v>
      </c>
      <c r="B102" s="21" t="s">
        <v>155</v>
      </c>
      <c r="C102" s="28"/>
      <c r="D102" s="239">
        <f>SUM(D97:D101)</f>
        <v>3.4</v>
      </c>
      <c r="E102" s="239">
        <f t="shared" ref="E102:O102" si="138">SUM(E97:E101)</f>
        <v>3.4</v>
      </c>
      <c r="F102" s="239">
        <f t="shared" si="138"/>
        <v>0</v>
      </c>
      <c r="G102" s="239">
        <f t="shared" si="138"/>
        <v>0</v>
      </c>
      <c r="H102" s="24">
        <f t="shared" si="138"/>
        <v>0</v>
      </c>
      <c r="I102" s="24">
        <f t="shared" si="138"/>
        <v>0</v>
      </c>
      <c r="J102" s="24">
        <f t="shared" si="138"/>
        <v>0</v>
      </c>
      <c r="K102" s="24">
        <f t="shared" si="138"/>
        <v>0</v>
      </c>
      <c r="L102" s="21">
        <f t="shared" si="138"/>
        <v>3.4</v>
      </c>
      <c r="M102" s="21">
        <f t="shared" si="138"/>
        <v>3.4</v>
      </c>
      <c r="N102" s="21">
        <f t="shared" si="138"/>
        <v>0</v>
      </c>
      <c r="O102" s="21">
        <f t="shared" si="138"/>
        <v>0</v>
      </c>
    </row>
    <row r="103" spans="1:15" ht="18.75" customHeight="1" x14ac:dyDescent="0.25">
      <c r="A103" s="32" t="s">
        <v>118</v>
      </c>
      <c r="B103" s="628" t="s">
        <v>49</v>
      </c>
      <c r="C103" s="629"/>
      <c r="D103" s="629"/>
      <c r="E103" s="629"/>
      <c r="F103" s="629"/>
      <c r="G103" s="629"/>
      <c r="H103" s="629"/>
      <c r="I103" s="629"/>
      <c r="J103" s="629"/>
      <c r="K103" s="629"/>
      <c r="L103" s="629"/>
      <c r="M103" s="629"/>
      <c r="N103" s="629"/>
      <c r="O103" s="630"/>
    </row>
    <row r="104" spans="1:15" ht="15" customHeight="1" x14ac:dyDescent="0.25">
      <c r="A104" s="32" t="s">
        <v>119</v>
      </c>
      <c r="B104" s="35" t="s">
        <v>7</v>
      </c>
      <c r="C104" s="15" t="s">
        <v>22</v>
      </c>
      <c r="D104" s="16">
        <f t="shared" ref="D104" si="139">E104+G104</f>
        <v>0.9</v>
      </c>
      <c r="E104" s="16">
        <v>0.9</v>
      </c>
      <c r="F104" s="16"/>
      <c r="G104" s="16"/>
      <c r="H104" s="10">
        <f t="shared" ref="H104" si="140">I104+K104</f>
        <v>0</v>
      </c>
      <c r="I104" s="10"/>
      <c r="J104" s="10"/>
      <c r="K104" s="10"/>
      <c r="L104" s="12">
        <f t="shared" ref="L104" si="141">M104+O104</f>
        <v>0.9</v>
      </c>
      <c r="M104" s="12">
        <f t="shared" ref="M104" si="142">E104+I104</f>
        <v>0.9</v>
      </c>
      <c r="N104" s="12">
        <f t="shared" ref="N104" si="143">F104+J104</f>
        <v>0</v>
      </c>
      <c r="O104" s="12">
        <f t="shared" ref="O104" si="144">G104+K104</f>
        <v>0</v>
      </c>
    </row>
    <row r="105" spans="1:15" ht="15" customHeight="1" x14ac:dyDescent="0.25">
      <c r="A105" s="32" t="s">
        <v>120</v>
      </c>
      <c r="B105" s="35" t="s">
        <v>10</v>
      </c>
      <c r="C105" s="15" t="s">
        <v>22</v>
      </c>
      <c r="D105" s="16">
        <f t="shared" ref="D105:D111" si="145">E105+G105</f>
        <v>0.2</v>
      </c>
      <c r="E105" s="16">
        <v>0.2</v>
      </c>
      <c r="F105" s="16"/>
      <c r="G105" s="16"/>
      <c r="H105" s="10">
        <f t="shared" ref="H105:H111" si="146">I105+K105</f>
        <v>0</v>
      </c>
      <c r="I105" s="10"/>
      <c r="J105" s="10"/>
      <c r="K105" s="10"/>
      <c r="L105" s="12">
        <f t="shared" ref="L105:L111" si="147">M105+O105</f>
        <v>0.2</v>
      </c>
      <c r="M105" s="12">
        <f t="shared" ref="M105:M111" si="148">E105+I105</f>
        <v>0.2</v>
      </c>
      <c r="N105" s="12">
        <f t="shared" ref="N105:N111" si="149">F105+J105</f>
        <v>0</v>
      </c>
      <c r="O105" s="12">
        <f t="shared" ref="O105:O111" si="150">G105+K105</f>
        <v>0</v>
      </c>
    </row>
    <row r="106" spans="1:15" ht="15" customHeight="1" x14ac:dyDescent="0.25">
      <c r="A106" s="32" t="s">
        <v>144</v>
      </c>
      <c r="B106" s="35" t="s">
        <v>11</v>
      </c>
      <c r="C106" s="15" t="s">
        <v>22</v>
      </c>
      <c r="D106" s="16">
        <f t="shared" si="145"/>
        <v>7.8</v>
      </c>
      <c r="E106" s="16">
        <v>7.2</v>
      </c>
      <c r="F106" s="16"/>
      <c r="G106" s="16">
        <v>0.6</v>
      </c>
      <c r="H106" s="10">
        <f t="shared" si="146"/>
        <v>0</v>
      </c>
      <c r="I106" s="10"/>
      <c r="J106" s="10"/>
      <c r="K106" s="10"/>
      <c r="L106" s="12">
        <f t="shared" si="147"/>
        <v>7.8</v>
      </c>
      <c r="M106" s="12">
        <f t="shared" si="148"/>
        <v>7.2</v>
      </c>
      <c r="N106" s="12">
        <f t="shared" si="149"/>
        <v>0</v>
      </c>
      <c r="O106" s="12">
        <f t="shared" si="150"/>
        <v>0.6</v>
      </c>
    </row>
    <row r="107" spans="1:15" ht="15" customHeight="1" x14ac:dyDescent="0.25">
      <c r="A107" s="32" t="s">
        <v>121</v>
      </c>
      <c r="B107" s="35" t="s">
        <v>12</v>
      </c>
      <c r="C107" s="15" t="s">
        <v>22</v>
      </c>
      <c r="D107" s="16">
        <f t="shared" ref="D107" si="151">E107+G107</f>
        <v>0.1</v>
      </c>
      <c r="E107" s="16">
        <v>0.1</v>
      </c>
      <c r="F107" s="16"/>
      <c r="G107" s="16"/>
      <c r="H107" s="10">
        <f t="shared" ref="H107" si="152">I107+K107</f>
        <v>0</v>
      </c>
      <c r="I107" s="10"/>
      <c r="J107" s="10"/>
      <c r="K107" s="10"/>
      <c r="L107" s="12">
        <f t="shared" ref="L107" si="153">M107+O107</f>
        <v>0.1</v>
      </c>
      <c r="M107" s="12">
        <f t="shared" ref="M107" si="154">E107+I107</f>
        <v>0.1</v>
      </c>
      <c r="N107" s="12">
        <f t="shared" ref="N107" si="155">F107+J107</f>
        <v>0</v>
      </c>
      <c r="O107" s="12">
        <f t="shared" ref="O107" si="156">G107+K107</f>
        <v>0</v>
      </c>
    </row>
    <row r="108" spans="1:15" ht="15" hidden="1" customHeight="1" x14ac:dyDescent="0.25">
      <c r="A108" s="32" t="s">
        <v>121</v>
      </c>
      <c r="B108" s="35" t="s">
        <v>13</v>
      </c>
      <c r="C108" s="15" t="s">
        <v>22</v>
      </c>
      <c r="D108" s="16">
        <f t="shared" ref="D108" si="157">E108+G108</f>
        <v>0</v>
      </c>
      <c r="E108" s="16"/>
      <c r="F108" s="16"/>
      <c r="G108" s="16"/>
      <c r="H108" s="10">
        <f t="shared" ref="H108" si="158">I108+K108</f>
        <v>0</v>
      </c>
      <c r="I108" s="10"/>
      <c r="J108" s="10"/>
      <c r="K108" s="10"/>
      <c r="L108" s="12">
        <f t="shared" ref="L108" si="159">M108+O108</f>
        <v>0</v>
      </c>
      <c r="M108" s="12">
        <f t="shared" si="148"/>
        <v>0</v>
      </c>
      <c r="N108" s="12">
        <f t="shared" si="149"/>
        <v>0</v>
      </c>
      <c r="O108" s="12">
        <f t="shared" si="150"/>
        <v>0</v>
      </c>
    </row>
    <row r="109" spans="1:15" ht="15" customHeight="1" x14ac:dyDescent="0.25">
      <c r="A109" s="32" t="s">
        <v>122</v>
      </c>
      <c r="B109" s="35" t="s">
        <v>14</v>
      </c>
      <c r="C109" s="15" t="s">
        <v>22</v>
      </c>
      <c r="D109" s="16">
        <f t="shared" si="145"/>
        <v>13.9</v>
      </c>
      <c r="E109" s="16">
        <v>1.9</v>
      </c>
      <c r="F109" s="16"/>
      <c r="G109" s="16">
        <v>12</v>
      </c>
      <c r="H109" s="10">
        <f t="shared" si="146"/>
        <v>0</v>
      </c>
      <c r="I109" s="10"/>
      <c r="J109" s="10"/>
      <c r="K109" s="10"/>
      <c r="L109" s="12">
        <f t="shared" si="147"/>
        <v>13.9</v>
      </c>
      <c r="M109" s="12">
        <f t="shared" ref="M109:M110" si="160">E109+I109</f>
        <v>1.9</v>
      </c>
      <c r="N109" s="12">
        <f t="shared" ref="N109:N110" si="161">F109+J109</f>
        <v>0</v>
      </c>
      <c r="O109" s="12">
        <f t="shared" ref="O109:O110" si="162">G109+K109</f>
        <v>12</v>
      </c>
    </row>
    <row r="110" spans="1:15" ht="15" customHeight="1" x14ac:dyDescent="0.25">
      <c r="A110" s="32" t="s">
        <v>123</v>
      </c>
      <c r="B110" s="12" t="s">
        <v>15</v>
      </c>
      <c r="C110" s="15" t="s">
        <v>22</v>
      </c>
      <c r="D110" s="16">
        <f t="shared" si="145"/>
        <v>2</v>
      </c>
      <c r="E110" s="16">
        <v>2</v>
      </c>
      <c r="F110" s="16"/>
      <c r="G110" s="16"/>
      <c r="H110" s="10">
        <f t="shared" si="146"/>
        <v>0</v>
      </c>
      <c r="I110" s="10"/>
      <c r="J110" s="10"/>
      <c r="K110" s="10"/>
      <c r="L110" s="12">
        <f t="shared" si="147"/>
        <v>2</v>
      </c>
      <c r="M110" s="12">
        <f t="shared" si="160"/>
        <v>2</v>
      </c>
      <c r="N110" s="12">
        <f t="shared" si="161"/>
        <v>0</v>
      </c>
      <c r="O110" s="12">
        <f t="shared" si="162"/>
        <v>0</v>
      </c>
    </row>
    <row r="111" spans="1:15" ht="15" customHeight="1" x14ac:dyDescent="0.25">
      <c r="A111" s="32" t="s">
        <v>124</v>
      </c>
      <c r="B111" s="12" t="s">
        <v>16</v>
      </c>
      <c r="C111" s="15" t="s">
        <v>22</v>
      </c>
      <c r="D111" s="16">
        <f t="shared" si="145"/>
        <v>4.7</v>
      </c>
      <c r="E111" s="16">
        <v>0.3</v>
      </c>
      <c r="F111" s="16"/>
      <c r="G111" s="16">
        <v>4.4000000000000004</v>
      </c>
      <c r="H111" s="10">
        <f t="shared" si="146"/>
        <v>0</v>
      </c>
      <c r="I111" s="10"/>
      <c r="J111" s="10"/>
      <c r="K111" s="10"/>
      <c r="L111" s="12">
        <f t="shared" si="147"/>
        <v>4.7</v>
      </c>
      <c r="M111" s="12">
        <f t="shared" si="148"/>
        <v>0.3</v>
      </c>
      <c r="N111" s="12">
        <f t="shared" si="149"/>
        <v>0</v>
      </c>
      <c r="O111" s="12">
        <f t="shared" si="150"/>
        <v>4.4000000000000004</v>
      </c>
    </row>
    <row r="112" spans="1:15" ht="15" customHeight="1" x14ac:dyDescent="0.25">
      <c r="A112" s="32" t="s">
        <v>125</v>
      </c>
      <c r="B112" s="12" t="s">
        <v>18</v>
      </c>
      <c r="C112" s="15" t="s">
        <v>22</v>
      </c>
      <c r="D112" s="16">
        <f t="shared" ref="D112" si="163">E112+G112</f>
        <v>1.1000000000000001</v>
      </c>
      <c r="E112" s="16">
        <v>0.3</v>
      </c>
      <c r="F112" s="16"/>
      <c r="G112" s="16">
        <v>0.8</v>
      </c>
      <c r="H112" s="10">
        <f t="shared" ref="H112" si="164">I112+K112</f>
        <v>0</v>
      </c>
      <c r="I112" s="10"/>
      <c r="J112" s="10"/>
      <c r="K112" s="10"/>
      <c r="L112" s="12">
        <f t="shared" ref="L112" si="165">M112+O112</f>
        <v>1.1000000000000001</v>
      </c>
      <c r="M112" s="12">
        <f t="shared" ref="M112" si="166">E112+I112</f>
        <v>0.3</v>
      </c>
      <c r="N112" s="12">
        <f t="shared" ref="N112" si="167">F112+J112</f>
        <v>0</v>
      </c>
      <c r="O112" s="12">
        <f t="shared" ref="O112" si="168">G112+K112</f>
        <v>0.8</v>
      </c>
    </row>
    <row r="113" spans="1:15" ht="15" customHeight="1" x14ac:dyDescent="0.25">
      <c r="A113" s="351" t="s">
        <v>126</v>
      </c>
      <c r="B113" s="21" t="s">
        <v>156</v>
      </c>
      <c r="C113" s="28"/>
      <c r="D113" s="23">
        <f>SUM(D104:D112)</f>
        <v>30.7</v>
      </c>
      <c r="E113" s="23">
        <f t="shared" ref="E113:O113" si="169">SUM(E104:E112)</f>
        <v>12.900000000000002</v>
      </c>
      <c r="F113" s="23">
        <f t="shared" si="169"/>
        <v>0</v>
      </c>
      <c r="G113" s="23">
        <f t="shared" si="169"/>
        <v>17.8</v>
      </c>
      <c r="H113" s="24">
        <f t="shared" si="169"/>
        <v>0</v>
      </c>
      <c r="I113" s="24">
        <f t="shared" si="169"/>
        <v>0</v>
      </c>
      <c r="J113" s="24">
        <f t="shared" si="169"/>
        <v>0</v>
      </c>
      <c r="K113" s="24">
        <f t="shared" si="169"/>
        <v>0</v>
      </c>
      <c r="L113" s="21">
        <f t="shared" si="169"/>
        <v>30.7</v>
      </c>
      <c r="M113" s="21">
        <f t="shared" si="169"/>
        <v>12.900000000000002</v>
      </c>
      <c r="N113" s="21">
        <f t="shared" si="169"/>
        <v>0</v>
      </c>
      <c r="O113" s="21">
        <f t="shared" si="169"/>
        <v>17.8</v>
      </c>
    </row>
    <row r="114" spans="1:15" ht="15.95" customHeight="1" x14ac:dyDescent="0.25">
      <c r="A114" s="32" t="s">
        <v>127</v>
      </c>
      <c r="B114" s="628" t="s">
        <v>52</v>
      </c>
      <c r="C114" s="629"/>
      <c r="D114" s="629"/>
      <c r="E114" s="629"/>
      <c r="F114" s="629"/>
      <c r="G114" s="629"/>
      <c r="H114" s="629"/>
      <c r="I114" s="629"/>
      <c r="J114" s="629"/>
      <c r="K114" s="629"/>
      <c r="L114" s="629"/>
      <c r="M114" s="629"/>
      <c r="N114" s="629"/>
      <c r="O114" s="629"/>
    </row>
    <row r="115" spans="1:15" ht="15" customHeight="1" x14ac:dyDescent="0.25">
      <c r="A115" s="32" t="s">
        <v>145</v>
      </c>
      <c r="B115" s="35" t="s">
        <v>20</v>
      </c>
      <c r="C115" s="15" t="s">
        <v>32</v>
      </c>
      <c r="D115" s="16">
        <f>E115+G115</f>
        <v>5.2</v>
      </c>
      <c r="E115" s="16">
        <v>5.2</v>
      </c>
      <c r="F115" s="16"/>
      <c r="G115" s="16"/>
      <c r="H115" s="10">
        <f t="shared" ref="H115" si="170">I115+K115</f>
        <v>0</v>
      </c>
      <c r="I115" s="10"/>
      <c r="J115" s="10"/>
      <c r="K115" s="10"/>
      <c r="L115" s="12">
        <f t="shared" ref="L115" si="171">M115+O115</f>
        <v>5.2</v>
      </c>
      <c r="M115" s="12">
        <f t="shared" ref="M115:O115" si="172">E115+I115</f>
        <v>5.2</v>
      </c>
      <c r="N115" s="12">
        <f t="shared" si="172"/>
        <v>0</v>
      </c>
      <c r="O115" s="12">
        <f t="shared" si="172"/>
        <v>0</v>
      </c>
    </row>
    <row r="116" spans="1:15" ht="15" hidden="1" customHeight="1" x14ac:dyDescent="0.25">
      <c r="A116" s="32" t="s">
        <v>145</v>
      </c>
      <c r="B116" s="29" t="s">
        <v>58</v>
      </c>
      <c r="C116" s="15" t="s">
        <v>32</v>
      </c>
      <c r="D116" s="16">
        <f>E116+G116</f>
        <v>0</v>
      </c>
      <c r="E116" s="16"/>
      <c r="F116" s="16"/>
      <c r="G116" s="16"/>
      <c r="H116" s="10">
        <f t="shared" ref="H116" si="173">I116+K116</f>
        <v>0</v>
      </c>
      <c r="I116" s="10"/>
      <c r="J116" s="10"/>
      <c r="K116" s="10"/>
      <c r="L116" s="12">
        <f t="shared" ref="L116" si="174">M116+O116</f>
        <v>0</v>
      </c>
      <c r="M116" s="12">
        <f t="shared" ref="M116" si="175">E116+I116</f>
        <v>0</v>
      </c>
      <c r="N116" s="12">
        <f t="shared" ref="N116" si="176">F116+J116</f>
        <v>0</v>
      </c>
      <c r="O116" s="12">
        <f t="shared" ref="O116" si="177">G116+K116</f>
        <v>0</v>
      </c>
    </row>
    <row r="117" spans="1:15" ht="15.95" customHeight="1" x14ac:dyDescent="0.25">
      <c r="A117" s="351" t="s">
        <v>128</v>
      </c>
      <c r="B117" s="43" t="s">
        <v>157</v>
      </c>
      <c r="C117" s="76"/>
      <c r="D117" s="239">
        <f>SUM(D115:D116)</f>
        <v>5.2</v>
      </c>
      <c r="E117" s="239">
        <f t="shared" ref="E117:O117" si="178">SUM(E115:E116)</f>
        <v>5.2</v>
      </c>
      <c r="F117" s="239">
        <f t="shared" si="178"/>
        <v>0</v>
      </c>
      <c r="G117" s="239">
        <f t="shared" si="178"/>
        <v>0</v>
      </c>
      <c r="H117" s="24">
        <f t="shared" si="178"/>
        <v>0</v>
      </c>
      <c r="I117" s="24">
        <f t="shared" si="178"/>
        <v>0</v>
      </c>
      <c r="J117" s="24">
        <f t="shared" si="178"/>
        <v>0</v>
      </c>
      <c r="K117" s="24">
        <f t="shared" si="178"/>
        <v>0</v>
      </c>
      <c r="L117" s="21">
        <f t="shared" si="178"/>
        <v>5.2</v>
      </c>
      <c r="M117" s="21">
        <f t="shared" si="178"/>
        <v>5.2</v>
      </c>
      <c r="N117" s="21">
        <f t="shared" si="178"/>
        <v>0</v>
      </c>
      <c r="O117" s="21">
        <f t="shared" si="178"/>
        <v>0</v>
      </c>
    </row>
    <row r="118" spans="1:15" ht="15.95" customHeight="1" x14ac:dyDescent="0.25">
      <c r="A118" s="32" t="s">
        <v>164</v>
      </c>
      <c r="B118" s="628" t="s">
        <v>152</v>
      </c>
      <c r="C118" s="629"/>
      <c r="D118" s="629"/>
      <c r="E118" s="629"/>
      <c r="F118" s="629"/>
      <c r="G118" s="629"/>
      <c r="H118" s="629"/>
      <c r="I118" s="629"/>
      <c r="J118" s="629"/>
      <c r="K118" s="629"/>
      <c r="L118" s="629"/>
      <c r="M118" s="629"/>
      <c r="N118" s="629"/>
      <c r="O118" s="630"/>
    </row>
    <row r="119" spans="1:15" ht="15" customHeight="1" x14ac:dyDescent="0.25">
      <c r="A119" s="32" t="s">
        <v>165</v>
      </c>
      <c r="B119" s="90" t="s">
        <v>45</v>
      </c>
      <c r="C119" s="30" t="s">
        <v>41</v>
      </c>
      <c r="D119" s="16">
        <f t="shared" ref="D119" si="179">E119+G119</f>
        <v>0.9</v>
      </c>
      <c r="E119" s="16">
        <v>0.9</v>
      </c>
      <c r="F119" s="16"/>
      <c r="G119" s="16"/>
      <c r="H119" s="10">
        <f t="shared" ref="H119" si="180">I119+K119</f>
        <v>0</v>
      </c>
      <c r="I119" s="10"/>
      <c r="J119" s="10"/>
      <c r="K119" s="10"/>
      <c r="L119" s="12">
        <f t="shared" ref="L119" si="181">M119+O119</f>
        <v>0.9</v>
      </c>
      <c r="M119" s="12">
        <f t="shared" ref="M119" si="182">E119+I119</f>
        <v>0.9</v>
      </c>
      <c r="N119" s="12">
        <f t="shared" ref="N119" si="183">F119+J119</f>
        <v>0</v>
      </c>
      <c r="O119" s="12">
        <f t="shared" ref="O119" si="184">G119+K119</f>
        <v>0</v>
      </c>
    </row>
    <row r="120" spans="1:15" ht="15" hidden="1" customHeight="1" x14ac:dyDescent="0.25">
      <c r="A120" s="32"/>
      <c r="B120" s="29" t="s">
        <v>142</v>
      </c>
      <c r="C120" s="30" t="s">
        <v>41</v>
      </c>
      <c r="D120" s="16">
        <f t="shared" ref="D120:D136" si="185">E120+G120</f>
        <v>0</v>
      </c>
      <c r="E120" s="16"/>
      <c r="F120" s="16"/>
      <c r="G120" s="16"/>
      <c r="H120" s="10">
        <f t="shared" ref="H120:H150" si="186">I120+K120</f>
        <v>0</v>
      </c>
      <c r="I120" s="10"/>
      <c r="J120" s="10"/>
      <c r="K120" s="10"/>
      <c r="L120" s="12">
        <f t="shared" ref="L120:L150" si="187">M120+O120</f>
        <v>0</v>
      </c>
      <c r="M120" s="12">
        <f t="shared" ref="M120:O124" si="188">E120+I120</f>
        <v>0</v>
      </c>
      <c r="N120" s="12">
        <f t="shared" si="188"/>
        <v>0</v>
      </c>
      <c r="O120" s="12">
        <f t="shared" si="188"/>
        <v>0</v>
      </c>
    </row>
    <row r="121" spans="1:15" ht="15" customHeight="1" x14ac:dyDescent="0.25">
      <c r="A121" s="32" t="s">
        <v>166</v>
      </c>
      <c r="B121" s="29" t="s">
        <v>307</v>
      </c>
      <c r="C121" s="30" t="s">
        <v>41</v>
      </c>
      <c r="D121" s="16">
        <f t="shared" ref="D121" si="189">E121+G121</f>
        <v>1.4</v>
      </c>
      <c r="E121" s="16">
        <v>1.4</v>
      </c>
      <c r="F121" s="16"/>
      <c r="G121" s="16"/>
      <c r="H121" s="10">
        <f t="shared" ref="H121" si="190">I121+K121</f>
        <v>0</v>
      </c>
      <c r="I121" s="10"/>
      <c r="J121" s="10"/>
      <c r="K121" s="10"/>
      <c r="L121" s="12">
        <f t="shared" ref="L121" si="191">M121+O121</f>
        <v>1.4</v>
      </c>
      <c r="M121" s="12">
        <f t="shared" ref="M121" si="192">E121+I121</f>
        <v>1.4</v>
      </c>
      <c r="N121" s="12">
        <f t="shared" ref="N121" si="193">F121+J121</f>
        <v>0</v>
      </c>
      <c r="O121" s="12">
        <f t="shared" ref="O121" si="194">G121+K121</f>
        <v>0</v>
      </c>
    </row>
    <row r="122" spans="1:15" ht="15" customHeight="1" x14ac:dyDescent="0.25">
      <c r="A122" s="32" t="s">
        <v>167</v>
      </c>
      <c r="B122" s="12" t="s">
        <v>281</v>
      </c>
      <c r="C122" s="30" t="s">
        <v>41</v>
      </c>
      <c r="D122" s="16">
        <f t="shared" si="185"/>
        <v>0.5</v>
      </c>
      <c r="E122" s="16">
        <v>0.5</v>
      </c>
      <c r="F122" s="16"/>
      <c r="G122" s="16"/>
      <c r="H122" s="10">
        <f t="shared" si="186"/>
        <v>0</v>
      </c>
      <c r="I122" s="10"/>
      <c r="J122" s="10"/>
      <c r="K122" s="10"/>
      <c r="L122" s="12">
        <f t="shared" si="187"/>
        <v>0.5</v>
      </c>
      <c r="M122" s="12">
        <f t="shared" si="188"/>
        <v>0.5</v>
      </c>
      <c r="N122" s="12">
        <f t="shared" si="188"/>
        <v>0</v>
      </c>
      <c r="O122" s="12">
        <f t="shared" si="188"/>
        <v>0</v>
      </c>
    </row>
    <row r="123" spans="1:15" ht="15" customHeight="1" x14ac:dyDescent="0.25">
      <c r="A123" s="32" t="s">
        <v>168</v>
      </c>
      <c r="B123" s="29" t="s">
        <v>308</v>
      </c>
      <c r="C123" s="15" t="s">
        <v>41</v>
      </c>
      <c r="D123" s="16">
        <f t="shared" si="185"/>
        <v>0.8</v>
      </c>
      <c r="E123" s="16">
        <v>0.8</v>
      </c>
      <c r="F123" s="16"/>
      <c r="G123" s="16"/>
      <c r="H123" s="10">
        <f t="shared" si="186"/>
        <v>0</v>
      </c>
      <c r="I123" s="10"/>
      <c r="J123" s="10"/>
      <c r="K123" s="10"/>
      <c r="L123" s="12">
        <f t="shared" si="187"/>
        <v>0.8</v>
      </c>
      <c r="M123" s="12">
        <f t="shared" si="188"/>
        <v>0.8</v>
      </c>
      <c r="N123" s="12">
        <f t="shared" si="188"/>
        <v>0</v>
      </c>
      <c r="O123" s="12">
        <f t="shared" si="188"/>
        <v>0</v>
      </c>
    </row>
    <row r="124" spans="1:15" ht="15" customHeight="1" x14ac:dyDescent="0.25">
      <c r="A124" s="32" t="s">
        <v>169</v>
      </c>
      <c r="B124" s="29" t="s">
        <v>309</v>
      </c>
      <c r="C124" s="15" t="s">
        <v>41</v>
      </c>
      <c r="D124" s="16">
        <f t="shared" si="185"/>
        <v>2.6</v>
      </c>
      <c r="E124" s="16">
        <v>2.6</v>
      </c>
      <c r="F124" s="16"/>
      <c r="G124" s="16"/>
      <c r="H124" s="10">
        <f t="shared" si="186"/>
        <v>0</v>
      </c>
      <c r="I124" s="10"/>
      <c r="J124" s="10"/>
      <c r="K124" s="10"/>
      <c r="L124" s="12">
        <f t="shared" si="187"/>
        <v>2.6</v>
      </c>
      <c r="M124" s="12">
        <f t="shared" si="188"/>
        <v>2.6</v>
      </c>
      <c r="N124" s="12">
        <f t="shared" si="188"/>
        <v>0</v>
      </c>
      <c r="O124" s="12">
        <f t="shared" si="188"/>
        <v>0</v>
      </c>
    </row>
    <row r="125" spans="1:15" ht="15" customHeight="1" x14ac:dyDescent="0.25">
      <c r="A125" s="32" t="s">
        <v>170</v>
      </c>
      <c r="B125" s="12" t="s">
        <v>146</v>
      </c>
      <c r="C125" s="30" t="s">
        <v>41</v>
      </c>
      <c r="D125" s="16">
        <f t="shared" ref="D125" si="195">E125+G125</f>
        <v>0.3</v>
      </c>
      <c r="E125" s="16">
        <v>0.3</v>
      </c>
      <c r="F125" s="16"/>
      <c r="G125" s="16"/>
      <c r="H125" s="10">
        <f t="shared" ref="H125" si="196">I125+K125</f>
        <v>0</v>
      </c>
      <c r="I125" s="10"/>
      <c r="J125" s="10"/>
      <c r="K125" s="10"/>
      <c r="L125" s="12">
        <f t="shared" ref="L125" si="197">M125+O125</f>
        <v>0.3</v>
      </c>
      <c r="M125" s="12">
        <f t="shared" ref="M125" si="198">E125+I125</f>
        <v>0.3</v>
      </c>
      <c r="N125" s="12">
        <f t="shared" ref="N125" si="199">F125+J125</f>
        <v>0</v>
      </c>
      <c r="O125" s="12">
        <f t="shared" ref="O125" si="200">G125+K125</f>
        <v>0</v>
      </c>
    </row>
    <row r="126" spans="1:15" ht="15" customHeight="1" x14ac:dyDescent="0.25">
      <c r="A126" s="32" t="s">
        <v>171</v>
      </c>
      <c r="B126" s="34" t="s">
        <v>297</v>
      </c>
      <c r="C126" s="80" t="s">
        <v>41</v>
      </c>
      <c r="D126" s="16">
        <f>E126+G126</f>
        <v>1.5</v>
      </c>
      <c r="E126" s="16">
        <v>1.5</v>
      </c>
      <c r="F126" s="16"/>
      <c r="G126" s="16"/>
      <c r="H126" s="10">
        <f>I126+K126</f>
        <v>0</v>
      </c>
      <c r="I126" s="10"/>
      <c r="J126" s="10"/>
      <c r="K126" s="10"/>
      <c r="L126" s="12">
        <f>M126+O126</f>
        <v>1.5</v>
      </c>
      <c r="M126" s="12">
        <f>E126+I126</f>
        <v>1.5</v>
      </c>
      <c r="N126" s="12">
        <f>F126+J126</f>
        <v>0</v>
      </c>
      <c r="O126" s="12">
        <f>G126+K126</f>
        <v>0</v>
      </c>
    </row>
    <row r="127" spans="1:15" ht="15" customHeight="1" x14ac:dyDescent="0.25">
      <c r="A127" s="32" t="s">
        <v>354</v>
      </c>
      <c r="B127" s="29" t="s">
        <v>352</v>
      </c>
      <c r="C127" s="30" t="s">
        <v>41</v>
      </c>
      <c r="D127" s="16">
        <f t="shared" si="185"/>
        <v>0.3</v>
      </c>
      <c r="E127" s="16">
        <v>0.3</v>
      </c>
      <c r="F127" s="16"/>
      <c r="G127" s="16"/>
      <c r="H127" s="10">
        <f t="shared" si="186"/>
        <v>0</v>
      </c>
      <c r="I127" s="10"/>
      <c r="J127" s="10"/>
      <c r="K127" s="10"/>
      <c r="L127" s="12">
        <f t="shared" si="187"/>
        <v>0.3</v>
      </c>
      <c r="M127" s="12">
        <f t="shared" ref="M127:O150" si="201">E127+I127</f>
        <v>0.3</v>
      </c>
      <c r="N127" s="12">
        <f t="shared" si="201"/>
        <v>0</v>
      </c>
      <c r="O127" s="12">
        <f t="shared" si="201"/>
        <v>0</v>
      </c>
    </row>
    <row r="128" spans="1:15" ht="15" customHeight="1" x14ac:dyDescent="0.25">
      <c r="A128" s="32" t="s">
        <v>172</v>
      </c>
      <c r="B128" s="29" t="s">
        <v>136</v>
      </c>
      <c r="C128" s="30" t="s">
        <v>41</v>
      </c>
      <c r="D128" s="16">
        <f t="shared" si="185"/>
        <v>2.8</v>
      </c>
      <c r="E128" s="16">
        <v>2.8</v>
      </c>
      <c r="F128" s="16"/>
      <c r="G128" s="16"/>
      <c r="H128" s="10">
        <f t="shared" si="186"/>
        <v>0</v>
      </c>
      <c r="I128" s="10"/>
      <c r="J128" s="10"/>
      <c r="K128" s="10"/>
      <c r="L128" s="12">
        <f t="shared" si="187"/>
        <v>2.8</v>
      </c>
      <c r="M128" s="12">
        <f t="shared" si="201"/>
        <v>2.8</v>
      </c>
      <c r="N128" s="12">
        <f t="shared" si="201"/>
        <v>0</v>
      </c>
      <c r="O128" s="12">
        <f t="shared" si="201"/>
        <v>0</v>
      </c>
    </row>
    <row r="129" spans="1:17" ht="15" customHeight="1" x14ac:dyDescent="0.25">
      <c r="A129" s="32" t="s">
        <v>173</v>
      </c>
      <c r="B129" s="29" t="s">
        <v>34</v>
      </c>
      <c r="C129" s="30" t="s">
        <v>41</v>
      </c>
      <c r="D129" s="16">
        <f t="shared" si="185"/>
        <v>1.5</v>
      </c>
      <c r="E129" s="16">
        <v>1.5</v>
      </c>
      <c r="F129" s="16"/>
      <c r="G129" s="16"/>
      <c r="H129" s="10">
        <f t="shared" si="186"/>
        <v>0</v>
      </c>
      <c r="I129" s="10"/>
      <c r="J129" s="10"/>
      <c r="K129" s="10"/>
      <c r="L129" s="12">
        <f t="shared" si="187"/>
        <v>1.5</v>
      </c>
      <c r="M129" s="12">
        <f t="shared" si="201"/>
        <v>1.5</v>
      </c>
      <c r="N129" s="12">
        <f t="shared" si="201"/>
        <v>0</v>
      </c>
      <c r="O129" s="12">
        <f t="shared" si="201"/>
        <v>0</v>
      </c>
    </row>
    <row r="130" spans="1:17" ht="15" customHeight="1" x14ac:dyDescent="0.25">
      <c r="A130" s="32" t="s">
        <v>129</v>
      </c>
      <c r="B130" s="29" t="s">
        <v>36</v>
      </c>
      <c r="C130" s="30" t="s">
        <v>41</v>
      </c>
      <c r="D130" s="16">
        <f t="shared" si="185"/>
        <v>1.9</v>
      </c>
      <c r="E130" s="16">
        <v>1.9</v>
      </c>
      <c r="F130" s="16"/>
      <c r="G130" s="16"/>
      <c r="H130" s="10">
        <f t="shared" si="186"/>
        <v>0</v>
      </c>
      <c r="I130" s="10"/>
      <c r="J130" s="10"/>
      <c r="K130" s="10"/>
      <c r="L130" s="12">
        <f t="shared" si="187"/>
        <v>1.9</v>
      </c>
      <c r="M130" s="12">
        <f t="shared" si="201"/>
        <v>1.9</v>
      </c>
      <c r="N130" s="12">
        <f t="shared" si="201"/>
        <v>0</v>
      </c>
      <c r="O130" s="12">
        <f t="shared" si="201"/>
        <v>0</v>
      </c>
    </row>
    <row r="131" spans="1:17" ht="15" customHeight="1" x14ac:dyDescent="0.25">
      <c r="A131" s="32" t="s">
        <v>130</v>
      </c>
      <c r="B131" s="29" t="s">
        <v>38</v>
      </c>
      <c r="C131" s="30" t="s">
        <v>41</v>
      </c>
      <c r="D131" s="16">
        <f t="shared" si="185"/>
        <v>0.9</v>
      </c>
      <c r="E131" s="16">
        <v>0.9</v>
      </c>
      <c r="F131" s="16"/>
      <c r="G131" s="16"/>
      <c r="H131" s="10">
        <f t="shared" si="186"/>
        <v>0</v>
      </c>
      <c r="I131" s="10"/>
      <c r="J131" s="10"/>
      <c r="K131" s="10"/>
      <c r="L131" s="12">
        <f t="shared" si="187"/>
        <v>0.9</v>
      </c>
      <c r="M131" s="12">
        <f t="shared" si="201"/>
        <v>0.9</v>
      </c>
      <c r="N131" s="12">
        <f t="shared" si="201"/>
        <v>0</v>
      </c>
      <c r="O131" s="12">
        <f t="shared" si="201"/>
        <v>0</v>
      </c>
    </row>
    <row r="132" spans="1:17" ht="16.5" customHeight="1" x14ac:dyDescent="0.25">
      <c r="A132" s="32" t="s">
        <v>131</v>
      </c>
      <c r="B132" s="12" t="s">
        <v>37</v>
      </c>
      <c r="C132" s="30" t="s">
        <v>41</v>
      </c>
      <c r="D132" s="16">
        <f t="shared" si="185"/>
        <v>3.8</v>
      </c>
      <c r="E132" s="16">
        <v>3.8</v>
      </c>
      <c r="F132" s="16"/>
      <c r="G132" s="16"/>
      <c r="H132" s="10">
        <f t="shared" si="186"/>
        <v>0</v>
      </c>
      <c r="I132" s="10"/>
      <c r="J132" s="10"/>
      <c r="K132" s="10"/>
      <c r="L132" s="12">
        <f t="shared" si="187"/>
        <v>3.8</v>
      </c>
      <c r="M132" s="12">
        <f t="shared" si="201"/>
        <v>3.8</v>
      </c>
      <c r="N132" s="12">
        <f t="shared" si="201"/>
        <v>0</v>
      </c>
      <c r="O132" s="12">
        <f t="shared" si="201"/>
        <v>0</v>
      </c>
    </row>
    <row r="133" spans="1:17" x14ac:dyDescent="0.25">
      <c r="A133" s="32" t="s">
        <v>132</v>
      </c>
      <c r="B133" s="35" t="s">
        <v>35</v>
      </c>
      <c r="C133" s="15" t="s">
        <v>41</v>
      </c>
      <c r="D133" s="16">
        <f t="shared" si="185"/>
        <v>6.4</v>
      </c>
      <c r="E133" s="16">
        <v>6.4</v>
      </c>
      <c r="F133" s="16"/>
      <c r="G133" s="16"/>
      <c r="H133" s="10">
        <f t="shared" si="186"/>
        <v>0</v>
      </c>
      <c r="I133" s="10"/>
      <c r="J133" s="10"/>
      <c r="K133" s="10"/>
      <c r="L133" s="12">
        <f t="shared" si="187"/>
        <v>6.4</v>
      </c>
      <c r="M133" s="12">
        <f t="shared" si="201"/>
        <v>6.4</v>
      </c>
      <c r="N133" s="12">
        <f t="shared" si="201"/>
        <v>0</v>
      </c>
      <c r="O133" s="12">
        <f t="shared" si="201"/>
        <v>0</v>
      </c>
    </row>
    <row r="134" spans="1:17" ht="15" customHeight="1" x14ac:dyDescent="0.25">
      <c r="A134" s="32" t="s">
        <v>133</v>
      </c>
      <c r="B134" s="35" t="s">
        <v>460</v>
      </c>
      <c r="C134" s="15" t="s">
        <v>41</v>
      </c>
      <c r="D134" s="16">
        <f t="shared" si="185"/>
        <v>7</v>
      </c>
      <c r="E134" s="16">
        <v>6</v>
      </c>
      <c r="F134" s="16">
        <v>5.4</v>
      </c>
      <c r="G134" s="16">
        <v>1</v>
      </c>
      <c r="H134" s="10">
        <f t="shared" si="186"/>
        <v>0</v>
      </c>
      <c r="I134" s="10"/>
      <c r="J134" s="10"/>
      <c r="K134" s="10"/>
      <c r="L134" s="12">
        <f t="shared" si="187"/>
        <v>7</v>
      </c>
      <c r="M134" s="12">
        <f t="shared" si="201"/>
        <v>6</v>
      </c>
      <c r="N134" s="12">
        <f t="shared" si="201"/>
        <v>5.4</v>
      </c>
      <c r="O134" s="12">
        <f t="shared" si="201"/>
        <v>1</v>
      </c>
    </row>
    <row r="135" spans="1:17" ht="15" customHeight="1" x14ac:dyDescent="0.25">
      <c r="A135" s="32" t="s">
        <v>134</v>
      </c>
      <c r="B135" s="35" t="s">
        <v>40</v>
      </c>
      <c r="C135" s="15" t="s">
        <v>41</v>
      </c>
      <c r="D135" s="16">
        <f t="shared" si="185"/>
        <v>4.5999999999999996</v>
      </c>
      <c r="E135" s="16">
        <v>4.5999999999999996</v>
      </c>
      <c r="F135" s="16"/>
      <c r="G135" s="16"/>
      <c r="H135" s="10">
        <f t="shared" si="186"/>
        <v>0</v>
      </c>
      <c r="I135" s="10"/>
      <c r="J135" s="10"/>
      <c r="K135" s="10"/>
      <c r="L135" s="12">
        <f t="shared" si="187"/>
        <v>4.5999999999999996</v>
      </c>
      <c r="M135" s="12">
        <f t="shared" si="201"/>
        <v>4.5999999999999996</v>
      </c>
      <c r="N135" s="12">
        <f t="shared" si="201"/>
        <v>0</v>
      </c>
      <c r="O135" s="12">
        <f t="shared" si="201"/>
        <v>0</v>
      </c>
    </row>
    <row r="136" spans="1:17" ht="15" customHeight="1" x14ac:dyDescent="0.25">
      <c r="A136" s="32" t="s">
        <v>135</v>
      </c>
      <c r="B136" s="29" t="s">
        <v>53</v>
      </c>
      <c r="C136" s="30" t="s">
        <v>41</v>
      </c>
      <c r="D136" s="225">
        <f t="shared" si="185"/>
        <v>7.4</v>
      </c>
      <c r="E136" s="16">
        <v>7.4</v>
      </c>
      <c r="F136" s="16"/>
      <c r="G136" s="16"/>
      <c r="H136" s="10"/>
      <c r="I136" s="10"/>
      <c r="J136" s="10"/>
      <c r="K136" s="10"/>
      <c r="L136" s="12">
        <f t="shared" si="187"/>
        <v>7.4</v>
      </c>
      <c r="M136" s="12">
        <f t="shared" si="201"/>
        <v>7.4</v>
      </c>
      <c r="N136" s="12"/>
      <c r="O136" s="12"/>
    </row>
    <row r="137" spans="1:17" ht="15.95" customHeight="1" x14ac:dyDescent="0.25">
      <c r="A137" s="351" t="s">
        <v>355</v>
      </c>
      <c r="B137" s="21" t="s">
        <v>158</v>
      </c>
      <c r="C137" s="25"/>
      <c r="D137" s="239">
        <f t="shared" ref="D137:O137" si="202">SUM(D119:D136)</f>
        <v>44.6</v>
      </c>
      <c r="E137" s="239">
        <f t="shared" si="202"/>
        <v>43.6</v>
      </c>
      <c r="F137" s="239">
        <f t="shared" si="202"/>
        <v>5.4</v>
      </c>
      <c r="G137" s="239">
        <f t="shared" si="202"/>
        <v>1</v>
      </c>
      <c r="H137" s="24">
        <f t="shared" si="202"/>
        <v>0</v>
      </c>
      <c r="I137" s="24">
        <f t="shared" si="202"/>
        <v>0</v>
      </c>
      <c r="J137" s="24">
        <f t="shared" si="202"/>
        <v>0</v>
      </c>
      <c r="K137" s="24">
        <f t="shared" si="202"/>
        <v>0</v>
      </c>
      <c r="L137" s="21">
        <f t="shared" si="202"/>
        <v>44.6</v>
      </c>
      <c r="M137" s="21">
        <f t="shared" si="202"/>
        <v>43.6</v>
      </c>
      <c r="N137" s="21">
        <f t="shared" si="202"/>
        <v>5.4</v>
      </c>
      <c r="O137" s="21">
        <f t="shared" si="202"/>
        <v>1</v>
      </c>
      <c r="P137" s="21">
        <f>SUM(P119:P135)</f>
        <v>0</v>
      </c>
      <c r="Q137" s="21">
        <f>SUM(Q119:Q135)</f>
        <v>0</v>
      </c>
    </row>
    <row r="138" spans="1:17" ht="15.95" customHeight="1" x14ac:dyDescent="0.25">
      <c r="A138" s="32" t="s">
        <v>356</v>
      </c>
      <c r="B138" s="628" t="s">
        <v>54</v>
      </c>
      <c r="C138" s="629"/>
      <c r="D138" s="629"/>
      <c r="E138" s="629"/>
      <c r="F138" s="629"/>
      <c r="G138" s="629"/>
      <c r="H138" s="629"/>
      <c r="I138" s="629"/>
      <c r="J138" s="629"/>
      <c r="K138" s="629"/>
      <c r="L138" s="629"/>
      <c r="M138" s="629"/>
      <c r="N138" s="629"/>
      <c r="O138" s="629"/>
    </row>
    <row r="139" spans="1:17" ht="15.95" hidden="1" customHeight="1" x14ac:dyDescent="0.25">
      <c r="A139" s="32"/>
      <c r="B139" s="29" t="s">
        <v>47</v>
      </c>
      <c r="C139" s="95" t="s">
        <v>30</v>
      </c>
      <c r="D139" s="16">
        <f t="shared" ref="D139:D142" si="203">E139+G139</f>
        <v>0</v>
      </c>
      <c r="E139" s="16"/>
      <c r="F139" s="16"/>
      <c r="G139" s="16"/>
      <c r="H139" s="10">
        <f t="shared" ref="H139:H140" si="204">I139+K139</f>
        <v>0</v>
      </c>
      <c r="I139" s="10"/>
      <c r="J139" s="10"/>
      <c r="K139" s="10"/>
      <c r="L139" s="12">
        <f t="shared" ref="L139:L145" si="205">M139+O139</f>
        <v>0</v>
      </c>
      <c r="M139" s="12">
        <f t="shared" ref="M139:M145" si="206">E139+I139</f>
        <v>0</v>
      </c>
      <c r="N139" s="12">
        <f t="shared" ref="N139:N145" si="207">F139+J139</f>
        <v>0</v>
      </c>
      <c r="O139" s="12">
        <f t="shared" ref="O139:O145" si="208">G139+K139</f>
        <v>0</v>
      </c>
    </row>
    <row r="140" spans="1:17" ht="15" customHeight="1" x14ac:dyDescent="0.25">
      <c r="A140" s="37" t="s">
        <v>357</v>
      </c>
      <c r="B140" s="29" t="s">
        <v>48</v>
      </c>
      <c r="C140" s="38" t="s">
        <v>30</v>
      </c>
      <c r="D140" s="16">
        <f t="shared" si="203"/>
        <v>0.1</v>
      </c>
      <c r="E140" s="16">
        <v>0.1</v>
      </c>
      <c r="F140" s="16"/>
      <c r="G140" s="16"/>
      <c r="H140" s="10">
        <f t="shared" si="204"/>
        <v>0</v>
      </c>
      <c r="I140" s="10"/>
      <c r="J140" s="10"/>
      <c r="K140" s="10"/>
      <c r="L140" s="12">
        <f t="shared" si="205"/>
        <v>0.1</v>
      </c>
      <c r="M140" s="12">
        <f t="shared" si="206"/>
        <v>0.1</v>
      </c>
      <c r="N140" s="12">
        <f t="shared" si="207"/>
        <v>0</v>
      </c>
      <c r="O140" s="12">
        <f t="shared" si="208"/>
        <v>0</v>
      </c>
    </row>
    <row r="141" spans="1:17" ht="15" hidden="1" customHeight="1" x14ac:dyDescent="0.25">
      <c r="A141" s="37"/>
      <c r="B141" s="29" t="s">
        <v>55</v>
      </c>
      <c r="C141" s="38" t="s">
        <v>30</v>
      </c>
      <c r="D141" s="16">
        <f t="shared" si="203"/>
        <v>0</v>
      </c>
      <c r="E141" s="16"/>
      <c r="F141" s="16"/>
      <c r="G141" s="16"/>
      <c r="H141" s="10">
        <f t="shared" ref="H141" si="209">I141+K141</f>
        <v>0</v>
      </c>
      <c r="I141" s="10"/>
      <c r="J141" s="10"/>
      <c r="K141" s="10"/>
      <c r="L141" s="12">
        <f t="shared" si="205"/>
        <v>0</v>
      </c>
      <c r="M141" s="12">
        <f t="shared" si="206"/>
        <v>0</v>
      </c>
      <c r="N141" s="12">
        <f t="shared" si="207"/>
        <v>0</v>
      </c>
      <c r="O141" s="12">
        <f t="shared" si="208"/>
        <v>0</v>
      </c>
    </row>
    <row r="142" spans="1:17" ht="15" hidden="1" customHeight="1" x14ac:dyDescent="0.25">
      <c r="A142" s="37"/>
      <c r="B142" s="29" t="s">
        <v>137</v>
      </c>
      <c r="C142" s="95" t="s">
        <v>30</v>
      </c>
      <c r="D142" s="16">
        <f t="shared" si="203"/>
        <v>0</v>
      </c>
      <c r="E142" s="16"/>
      <c r="F142" s="16"/>
      <c r="G142" s="16"/>
      <c r="H142" s="10"/>
      <c r="I142" s="10"/>
      <c r="J142" s="10"/>
      <c r="K142" s="10"/>
      <c r="L142" s="12">
        <f t="shared" si="205"/>
        <v>0</v>
      </c>
      <c r="M142" s="12">
        <f t="shared" si="206"/>
        <v>0</v>
      </c>
      <c r="N142" s="12">
        <f t="shared" si="207"/>
        <v>0</v>
      </c>
      <c r="O142" s="12">
        <f t="shared" si="208"/>
        <v>0</v>
      </c>
    </row>
    <row r="143" spans="1:17" ht="15" hidden="1" customHeight="1" x14ac:dyDescent="0.25">
      <c r="A143" s="37"/>
      <c r="B143" s="29" t="s">
        <v>28</v>
      </c>
      <c r="C143" s="95" t="s">
        <v>30</v>
      </c>
      <c r="D143" s="16">
        <f t="shared" ref="D143" si="210">E143+G143</f>
        <v>0</v>
      </c>
      <c r="E143" s="16"/>
      <c r="F143" s="16"/>
      <c r="G143" s="16"/>
      <c r="H143" s="10">
        <f t="shared" ref="H143" si="211">I143+K143</f>
        <v>0</v>
      </c>
      <c r="I143" s="10"/>
      <c r="J143" s="10"/>
      <c r="K143" s="10"/>
      <c r="L143" s="12">
        <f t="shared" si="205"/>
        <v>0</v>
      </c>
      <c r="M143" s="12">
        <f t="shared" si="206"/>
        <v>0</v>
      </c>
      <c r="N143" s="12">
        <f t="shared" si="207"/>
        <v>0</v>
      </c>
      <c r="O143" s="12">
        <f t="shared" si="208"/>
        <v>0</v>
      </c>
    </row>
    <row r="144" spans="1:17" ht="15" customHeight="1" x14ac:dyDescent="0.25">
      <c r="A144" s="37" t="s">
        <v>358</v>
      </c>
      <c r="B144" s="29" t="s">
        <v>29</v>
      </c>
      <c r="C144" s="38" t="s">
        <v>30</v>
      </c>
      <c r="D144" s="16">
        <f t="shared" ref="D144:D145" si="212">E144+G144</f>
        <v>1.2</v>
      </c>
      <c r="E144" s="16">
        <v>1.2</v>
      </c>
      <c r="F144" s="16"/>
      <c r="G144" s="16"/>
      <c r="H144" s="10">
        <f t="shared" ref="H144:H145" si="213">I144+K144</f>
        <v>0</v>
      </c>
      <c r="I144" s="10"/>
      <c r="J144" s="10"/>
      <c r="K144" s="10"/>
      <c r="L144" s="12">
        <f t="shared" si="205"/>
        <v>1.2</v>
      </c>
      <c r="M144" s="12">
        <f t="shared" si="206"/>
        <v>1.2</v>
      </c>
      <c r="N144" s="12">
        <f t="shared" si="207"/>
        <v>0</v>
      </c>
      <c r="O144" s="12">
        <f t="shared" si="208"/>
        <v>0</v>
      </c>
    </row>
    <row r="145" spans="1:15" ht="15" hidden="1" customHeight="1" x14ac:dyDescent="0.25">
      <c r="A145" s="37" t="s">
        <v>370</v>
      </c>
      <c r="B145" s="29" t="s">
        <v>53</v>
      </c>
      <c r="C145" s="38" t="s">
        <v>30</v>
      </c>
      <c r="D145" s="16">
        <f t="shared" si="212"/>
        <v>0</v>
      </c>
      <c r="E145" s="16"/>
      <c r="F145" s="16"/>
      <c r="G145" s="16"/>
      <c r="H145" s="10">
        <f t="shared" si="213"/>
        <v>0</v>
      </c>
      <c r="I145" s="10"/>
      <c r="J145" s="10"/>
      <c r="K145" s="10"/>
      <c r="L145" s="12">
        <f t="shared" si="205"/>
        <v>0</v>
      </c>
      <c r="M145" s="12">
        <f t="shared" si="206"/>
        <v>0</v>
      </c>
      <c r="N145" s="12">
        <f t="shared" si="207"/>
        <v>0</v>
      </c>
      <c r="O145" s="12">
        <f t="shared" si="208"/>
        <v>0</v>
      </c>
    </row>
    <row r="146" spans="1:15" ht="15.95" customHeight="1" x14ac:dyDescent="0.25">
      <c r="A146" s="349" t="s">
        <v>359</v>
      </c>
      <c r="B146" s="43" t="s">
        <v>160</v>
      </c>
      <c r="C146" s="81"/>
      <c r="D146" s="239">
        <f t="shared" ref="D146:O146" si="214">SUM(D139:D145)</f>
        <v>1.3</v>
      </c>
      <c r="E146" s="239">
        <f t="shared" si="214"/>
        <v>1.3</v>
      </c>
      <c r="F146" s="239">
        <f t="shared" si="214"/>
        <v>0</v>
      </c>
      <c r="G146" s="239">
        <f t="shared" si="214"/>
        <v>0</v>
      </c>
      <c r="H146" s="24">
        <f t="shared" si="214"/>
        <v>0</v>
      </c>
      <c r="I146" s="24">
        <f t="shared" si="214"/>
        <v>0</v>
      </c>
      <c r="J146" s="24">
        <f t="shared" si="214"/>
        <v>0</v>
      </c>
      <c r="K146" s="24">
        <f t="shared" si="214"/>
        <v>0</v>
      </c>
      <c r="L146" s="21">
        <f t="shared" si="214"/>
        <v>1.3</v>
      </c>
      <c r="M146" s="21">
        <f t="shared" si="214"/>
        <v>1.3</v>
      </c>
      <c r="N146" s="21">
        <f t="shared" si="214"/>
        <v>0</v>
      </c>
      <c r="O146" s="21">
        <f t="shared" si="214"/>
        <v>0</v>
      </c>
    </row>
    <row r="147" spans="1:15" ht="15.95" customHeight="1" x14ac:dyDescent="0.25">
      <c r="A147" s="32" t="s">
        <v>360</v>
      </c>
      <c r="B147" s="628" t="s">
        <v>56</v>
      </c>
      <c r="C147" s="629"/>
      <c r="D147" s="629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30"/>
    </row>
    <row r="148" spans="1:15" ht="15" customHeight="1" x14ac:dyDescent="0.25">
      <c r="A148" s="32" t="s">
        <v>361</v>
      </c>
      <c r="B148" s="11" t="s">
        <v>42</v>
      </c>
      <c r="C148" s="7" t="s">
        <v>24</v>
      </c>
      <c r="D148" s="8">
        <f>E148+G148</f>
        <v>17.5</v>
      </c>
      <c r="E148" s="41">
        <v>17.5</v>
      </c>
      <c r="F148" s="41"/>
      <c r="G148" s="41"/>
      <c r="H148" s="9">
        <f t="shared" si="186"/>
        <v>0</v>
      </c>
      <c r="I148" s="9"/>
      <c r="J148" s="9"/>
      <c r="K148" s="9"/>
      <c r="L148" s="11">
        <f t="shared" si="187"/>
        <v>17.5</v>
      </c>
      <c r="M148" s="11">
        <f t="shared" si="201"/>
        <v>17.5</v>
      </c>
      <c r="N148" s="11">
        <f>F148+J148</f>
        <v>0</v>
      </c>
      <c r="O148" s="11">
        <f t="shared" si="201"/>
        <v>0</v>
      </c>
    </row>
    <row r="149" spans="1:15" ht="15" customHeight="1" x14ac:dyDescent="0.25">
      <c r="A149" s="32" t="s">
        <v>362</v>
      </c>
      <c r="B149" s="12" t="s">
        <v>43</v>
      </c>
      <c r="C149" s="15" t="s">
        <v>24</v>
      </c>
      <c r="D149" s="16">
        <f>E149+G149</f>
        <v>0.5</v>
      </c>
      <c r="E149" s="16">
        <v>0.5</v>
      </c>
      <c r="F149" s="16"/>
      <c r="G149" s="16"/>
      <c r="H149" s="10">
        <f t="shared" si="186"/>
        <v>0</v>
      </c>
      <c r="I149" s="10"/>
      <c r="J149" s="10"/>
      <c r="K149" s="10"/>
      <c r="L149" s="12">
        <f t="shared" si="187"/>
        <v>0.5</v>
      </c>
      <c r="M149" s="12">
        <f t="shared" si="201"/>
        <v>0.5</v>
      </c>
      <c r="N149" s="12">
        <f t="shared" si="201"/>
        <v>0</v>
      </c>
      <c r="O149" s="12">
        <f t="shared" si="201"/>
        <v>0</v>
      </c>
    </row>
    <row r="150" spans="1:15" x14ac:dyDescent="0.25">
      <c r="A150" s="37" t="s">
        <v>363</v>
      </c>
      <c r="B150" s="12" t="s">
        <v>344</v>
      </c>
      <c r="C150" s="15" t="s">
        <v>24</v>
      </c>
      <c r="D150" s="16">
        <f>E150+G150</f>
        <v>3.1</v>
      </c>
      <c r="E150" s="42">
        <v>3.1</v>
      </c>
      <c r="F150" s="42"/>
      <c r="G150" s="42"/>
      <c r="H150" s="10">
        <f t="shared" si="186"/>
        <v>0</v>
      </c>
      <c r="I150" s="10"/>
      <c r="J150" s="10"/>
      <c r="K150" s="10"/>
      <c r="L150" s="12">
        <f t="shared" si="187"/>
        <v>3.1</v>
      </c>
      <c r="M150" s="12">
        <f t="shared" si="201"/>
        <v>3.1</v>
      </c>
      <c r="N150" s="12">
        <f t="shared" si="201"/>
        <v>0</v>
      </c>
      <c r="O150" s="12">
        <f t="shared" si="201"/>
        <v>0</v>
      </c>
    </row>
    <row r="151" spans="1:15" ht="15.95" customHeight="1" x14ac:dyDescent="0.25">
      <c r="A151" s="349" t="s">
        <v>364</v>
      </c>
      <c r="B151" s="82" t="s">
        <v>161</v>
      </c>
      <c r="C151" s="83"/>
      <c r="D151" s="239">
        <f>SUM(D148:D150)</f>
        <v>21.1</v>
      </c>
      <c r="E151" s="239">
        <f t="shared" ref="E151:O151" si="215">SUM(E148:E150)</f>
        <v>21.1</v>
      </c>
      <c r="F151" s="239">
        <f t="shared" si="215"/>
        <v>0</v>
      </c>
      <c r="G151" s="239">
        <f t="shared" si="215"/>
        <v>0</v>
      </c>
      <c r="H151" s="24">
        <f t="shared" si="215"/>
        <v>0</v>
      </c>
      <c r="I151" s="24">
        <f t="shared" si="215"/>
        <v>0</v>
      </c>
      <c r="J151" s="24">
        <f t="shared" si="215"/>
        <v>0</v>
      </c>
      <c r="K151" s="24">
        <f t="shared" si="215"/>
        <v>0</v>
      </c>
      <c r="L151" s="21">
        <f t="shared" si="215"/>
        <v>21.1</v>
      </c>
      <c r="M151" s="21">
        <f t="shared" si="215"/>
        <v>21.1</v>
      </c>
      <c r="N151" s="21">
        <f t="shared" si="215"/>
        <v>0</v>
      </c>
      <c r="O151" s="21">
        <f t="shared" si="215"/>
        <v>0</v>
      </c>
    </row>
    <row r="152" spans="1:15" ht="18" customHeight="1" x14ac:dyDescent="0.25">
      <c r="A152" s="32" t="s">
        <v>365</v>
      </c>
      <c r="B152" s="716" t="s">
        <v>353</v>
      </c>
      <c r="C152" s="716"/>
      <c r="D152" s="716"/>
      <c r="E152" s="716"/>
      <c r="F152" s="716"/>
      <c r="G152" s="716"/>
      <c r="H152" s="716"/>
      <c r="I152" s="716"/>
      <c r="J152" s="716"/>
      <c r="K152" s="716"/>
      <c r="L152" s="716"/>
      <c r="M152" s="716"/>
      <c r="N152" s="716"/>
      <c r="O152" s="716"/>
    </row>
    <row r="153" spans="1:15" ht="15.75" customHeight="1" x14ac:dyDescent="0.25">
      <c r="A153" s="32" t="s">
        <v>366</v>
      </c>
      <c r="B153" s="628" t="s">
        <v>49</v>
      </c>
      <c r="C153" s="629"/>
      <c r="D153" s="629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30"/>
    </row>
    <row r="154" spans="1:15" ht="15" customHeight="1" x14ac:dyDescent="0.25">
      <c r="A154" s="32" t="s">
        <v>367</v>
      </c>
      <c r="B154" s="12" t="s">
        <v>20</v>
      </c>
      <c r="C154" s="30" t="s">
        <v>31</v>
      </c>
      <c r="D154" s="16">
        <f t="shared" ref="D154" si="216">E154+G154</f>
        <v>59.6</v>
      </c>
      <c r="E154" s="16">
        <v>59.6</v>
      </c>
      <c r="F154" s="16"/>
      <c r="G154" s="16"/>
      <c r="H154" s="10">
        <f t="shared" ref="H154:H155" si="217">I154+K154</f>
        <v>0</v>
      </c>
      <c r="I154" s="10"/>
      <c r="J154" s="10"/>
      <c r="K154" s="10"/>
      <c r="L154" s="12">
        <f t="shared" ref="L154:L155" si="218">M154+O154</f>
        <v>59.6</v>
      </c>
      <c r="M154" s="12">
        <f t="shared" ref="M154" si="219">E154+I154</f>
        <v>59.6</v>
      </c>
      <c r="N154" s="12">
        <f t="shared" ref="N154" si="220">F154+J154</f>
        <v>0</v>
      </c>
      <c r="O154" s="12">
        <f t="shared" ref="O154" si="221">G154+K154</f>
        <v>0</v>
      </c>
    </row>
    <row r="155" spans="1:15" ht="15" customHeight="1" x14ac:dyDescent="0.25">
      <c r="A155" s="351" t="s">
        <v>368</v>
      </c>
      <c r="B155" s="21" t="s">
        <v>156</v>
      </c>
      <c r="C155" s="28"/>
      <c r="D155" s="239">
        <f>E155+G155</f>
        <v>59.6</v>
      </c>
      <c r="E155" s="23">
        <f>SUM(E154:E154)</f>
        <v>59.6</v>
      </c>
      <c r="F155" s="23">
        <f>SUM(F154:F154)</f>
        <v>0</v>
      </c>
      <c r="G155" s="23">
        <f>SUM(G154:G154)</f>
        <v>0</v>
      </c>
      <c r="H155" s="24">
        <f t="shared" si="217"/>
        <v>0</v>
      </c>
      <c r="I155" s="24">
        <f>SUM(I154:I154)</f>
        <v>0</v>
      </c>
      <c r="J155" s="24">
        <f>SUM(J154:J154)</f>
        <v>0</v>
      </c>
      <c r="K155" s="24">
        <f>SUM(K154:K154)</f>
        <v>0</v>
      </c>
      <c r="L155" s="21">
        <f t="shared" si="218"/>
        <v>59.6</v>
      </c>
      <c r="M155" s="21">
        <f>SUM(M154:M154)</f>
        <v>59.6</v>
      </c>
      <c r="N155" s="21">
        <f>SUM(N154:N154)</f>
        <v>0</v>
      </c>
      <c r="O155" s="21">
        <f>SUM(O154:O154)</f>
        <v>0</v>
      </c>
    </row>
    <row r="156" spans="1:15" ht="34.5" customHeight="1" x14ac:dyDescent="0.25">
      <c r="A156" s="32" t="s">
        <v>369</v>
      </c>
      <c r="B156" s="715" t="s">
        <v>489</v>
      </c>
      <c r="C156" s="715"/>
      <c r="D156" s="715"/>
      <c r="E156" s="715"/>
      <c r="F156" s="715"/>
      <c r="G156" s="715"/>
      <c r="H156" s="715"/>
      <c r="I156" s="715"/>
      <c r="J156" s="715"/>
      <c r="K156" s="715"/>
      <c r="L156" s="715"/>
      <c r="M156" s="715"/>
      <c r="N156" s="715"/>
      <c r="O156" s="715"/>
    </row>
    <row r="157" spans="1:15" ht="15.75" customHeight="1" x14ac:dyDescent="0.25">
      <c r="A157" s="32" t="s">
        <v>370</v>
      </c>
      <c r="B157" s="628" t="s">
        <v>49</v>
      </c>
      <c r="C157" s="629"/>
      <c r="D157" s="629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30"/>
    </row>
    <row r="158" spans="1:15" ht="15" customHeight="1" x14ac:dyDescent="0.25">
      <c r="A158" s="37" t="s">
        <v>371</v>
      </c>
      <c r="B158" s="12" t="s">
        <v>20</v>
      </c>
      <c r="C158" s="15" t="s">
        <v>22</v>
      </c>
      <c r="D158" s="16">
        <f t="shared" ref="D158:D159" si="222">E158+G158</f>
        <v>11.3</v>
      </c>
      <c r="E158" s="16"/>
      <c r="F158" s="16"/>
      <c r="G158" s="16">
        <v>11.3</v>
      </c>
      <c r="H158" s="10">
        <f t="shared" ref="H158:H160" si="223">I158+K158</f>
        <v>0</v>
      </c>
      <c r="I158" s="10"/>
      <c r="J158" s="10"/>
      <c r="K158" s="10"/>
      <c r="L158" s="12">
        <f t="shared" ref="L158:L160" si="224">M158+O158</f>
        <v>11.3</v>
      </c>
      <c r="M158" s="12">
        <f t="shared" ref="M158:M159" si="225">E158+I158</f>
        <v>0</v>
      </c>
      <c r="N158" s="12">
        <f t="shared" ref="N158:N159" si="226">F158+J158</f>
        <v>0</v>
      </c>
      <c r="O158" s="12">
        <f t="shared" ref="O158:O159" si="227">G158+K158</f>
        <v>11.3</v>
      </c>
    </row>
    <row r="159" spans="1:15" ht="15" hidden="1" customHeight="1" x14ac:dyDescent="0.25">
      <c r="A159" s="37"/>
      <c r="B159" s="35" t="s">
        <v>13</v>
      </c>
      <c r="C159" s="15" t="s">
        <v>9</v>
      </c>
      <c r="D159" s="16">
        <f t="shared" si="222"/>
        <v>0</v>
      </c>
      <c r="E159" s="16"/>
      <c r="F159" s="16"/>
      <c r="G159" s="16"/>
      <c r="H159" s="10">
        <f t="shared" si="223"/>
        <v>0</v>
      </c>
      <c r="I159" s="10"/>
      <c r="J159" s="10"/>
      <c r="K159" s="10"/>
      <c r="L159" s="12">
        <f t="shared" si="224"/>
        <v>0</v>
      </c>
      <c r="M159" s="12">
        <f t="shared" si="225"/>
        <v>0</v>
      </c>
      <c r="N159" s="12">
        <f t="shared" si="226"/>
        <v>0</v>
      </c>
      <c r="O159" s="12">
        <f t="shared" si="227"/>
        <v>0</v>
      </c>
    </row>
    <row r="160" spans="1:15" ht="15" customHeight="1" x14ac:dyDescent="0.25">
      <c r="A160" s="349" t="s">
        <v>372</v>
      </c>
      <c r="B160" s="21" t="s">
        <v>156</v>
      </c>
      <c r="C160" s="28"/>
      <c r="D160" s="239">
        <f>E160+G160</f>
        <v>11.3</v>
      </c>
      <c r="E160" s="23">
        <f>SUM(E158:E159)</f>
        <v>0</v>
      </c>
      <c r="F160" s="23">
        <f>SUM(F158:F159)</f>
        <v>0</v>
      </c>
      <c r="G160" s="23">
        <f>SUM(G158:G159)</f>
        <v>11.3</v>
      </c>
      <c r="H160" s="24">
        <f t="shared" si="223"/>
        <v>0</v>
      </c>
      <c r="I160" s="24">
        <f>SUM(I158:I159)</f>
        <v>0</v>
      </c>
      <c r="J160" s="24">
        <f>SUM(J158:J159)</f>
        <v>0</v>
      </c>
      <c r="K160" s="24">
        <f>SUM(K158:K159)</f>
        <v>0</v>
      </c>
      <c r="L160" s="21">
        <f t="shared" si="224"/>
        <v>11.3</v>
      </c>
      <c r="M160" s="21">
        <f>SUM(M158:M159)</f>
        <v>0</v>
      </c>
      <c r="N160" s="21">
        <f>SUM(N158:N159)</f>
        <v>0</v>
      </c>
      <c r="O160" s="21">
        <f>SUM(O158:O159)</f>
        <v>11.3</v>
      </c>
    </row>
    <row r="161" spans="1:16" ht="15.75" customHeight="1" x14ac:dyDescent="0.25">
      <c r="A161" s="37" t="s">
        <v>373</v>
      </c>
      <c r="B161" s="716" t="s">
        <v>321</v>
      </c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</row>
    <row r="162" spans="1:16" ht="15.75" customHeight="1" x14ac:dyDescent="0.25">
      <c r="A162" s="32" t="s">
        <v>374</v>
      </c>
      <c r="B162" s="628" t="s">
        <v>49</v>
      </c>
      <c r="C162" s="629"/>
      <c r="D162" s="629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30"/>
    </row>
    <row r="163" spans="1:16" ht="15" customHeight="1" x14ac:dyDescent="0.25">
      <c r="A163" s="32" t="s">
        <v>375</v>
      </c>
      <c r="B163" s="12" t="s">
        <v>20</v>
      </c>
      <c r="C163" s="15" t="s">
        <v>22</v>
      </c>
      <c r="D163" s="16">
        <f t="shared" ref="D163" si="228">E163+G163</f>
        <v>127.6</v>
      </c>
      <c r="E163" s="16">
        <v>0.3</v>
      </c>
      <c r="F163" s="16">
        <v>0.3</v>
      </c>
      <c r="G163" s="16">
        <v>127.3</v>
      </c>
      <c r="H163" s="10">
        <f t="shared" ref="H163:H164" si="229">I163+K163</f>
        <v>0</v>
      </c>
      <c r="I163" s="10"/>
      <c r="J163" s="10"/>
      <c r="K163" s="10"/>
      <c r="L163" s="12">
        <f t="shared" ref="L163:L164" si="230">M163+O163</f>
        <v>127.6</v>
      </c>
      <c r="M163" s="12">
        <f t="shared" ref="M163" si="231">E163+I163</f>
        <v>0.3</v>
      </c>
      <c r="N163" s="12">
        <f t="shared" ref="N163" si="232">F163+J163</f>
        <v>0.3</v>
      </c>
      <c r="O163" s="12">
        <f t="shared" ref="O163" si="233">G163+K163</f>
        <v>127.3</v>
      </c>
    </row>
    <row r="164" spans="1:16" ht="15" customHeight="1" x14ac:dyDescent="0.25">
      <c r="A164" s="349" t="s">
        <v>376</v>
      </c>
      <c r="B164" s="21" t="s">
        <v>156</v>
      </c>
      <c r="C164" s="28"/>
      <c r="D164" s="239">
        <f>E164+G164</f>
        <v>127.6</v>
      </c>
      <c r="E164" s="23">
        <f>SUM(E162:E163)</f>
        <v>0.3</v>
      </c>
      <c r="F164" s="23">
        <f>SUM(F162:F163)</f>
        <v>0.3</v>
      </c>
      <c r="G164" s="23">
        <f>SUM(G162:G163)</f>
        <v>127.3</v>
      </c>
      <c r="H164" s="24">
        <f t="shared" si="229"/>
        <v>0</v>
      </c>
      <c r="I164" s="24">
        <f>SUM(I162:I163)</f>
        <v>0</v>
      </c>
      <c r="J164" s="24">
        <f>SUM(J162:J163)</f>
        <v>0</v>
      </c>
      <c r="K164" s="24">
        <f>SUM(K162:K163)</f>
        <v>0</v>
      </c>
      <c r="L164" s="21">
        <f t="shared" si="230"/>
        <v>127.6</v>
      </c>
      <c r="M164" s="21">
        <f>SUM(M162:M163)</f>
        <v>0.3</v>
      </c>
      <c r="N164" s="21">
        <f>SUM(N162:N163)</f>
        <v>0.3</v>
      </c>
      <c r="O164" s="21">
        <f>SUM(O162:O163)</f>
        <v>127.3</v>
      </c>
    </row>
    <row r="165" spans="1:16" ht="15.75" customHeight="1" x14ac:dyDescent="0.25">
      <c r="A165" s="32" t="s">
        <v>377</v>
      </c>
      <c r="B165" s="628" t="s">
        <v>54</v>
      </c>
      <c r="C165" s="629"/>
      <c r="D165" s="629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9"/>
    </row>
    <row r="166" spans="1:16" ht="15" customHeight="1" x14ac:dyDescent="0.25">
      <c r="A166" s="32" t="s">
        <v>378</v>
      </c>
      <c r="B166" s="12" t="s">
        <v>20</v>
      </c>
      <c r="C166" s="38" t="s">
        <v>30</v>
      </c>
      <c r="D166" s="16">
        <f t="shared" ref="D166:D167" si="234">E166+G166</f>
        <v>51.8</v>
      </c>
      <c r="E166" s="16">
        <v>51.8</v>
      </c>
      <c r="F166" s="16">
        <v>0.6</v>
      </c>
      <c r="G166" s="16"/>
      <c r="H166" s="10">
        <f t="shared" ref="H166:H168" si="235">I166+K166</f>
        <v>0</v>
      </c>
      <c r="I166" s="10"/>
      <c r="J166" s="10"/>
      <c r="K166" s="10"/>
      <c r="L166" s="12">
        <f t="shared" ref="L166:L168" si="236">M166+O166</f>
        <v>51.8</v>
      </c>
      <c r="M166" s="12">
        <f t="shared" ref="M166:M167" si="237">E166+I166</f>
        <v>51.8</v>
      </c>
      <c r="N166" s="12">
        <f t="shared" ref="N166:N167" si="238">F166+J166</f>
        <v>0.6</v>
      </c>
      <c r="O166" s="12">
        <f t="shared" ref="O166:O167" si="239">G166+K166</f>
        <v>0</v>
      </c>
    </row>
    <row r="167" spans="1:16" ht="15" hidden="1" customHeight="1" x14ac:dyDescent="0.25">
      <c r="A167" s="32"/>
      <c r="B167" s="35" t="s">
        <v>13</v>
      </c>
      <c r="C167" s="15" t="s">
        <v>9</v>
      </c>
      <c r="D167" s="16">
        <f t="shared" si="234"/>
        <v>0</v>
      </c>
      <c r="E167" s="16"/>
      <c r="F167" s="16"/>
      <c r="G167" s="16"/>
      <c r="H167" s="10">
        <f t="shared" si="235"/>
        <v>0</v>
      </c>
      <c r="I167" s="10"/>
      <c r="J167" s="10"/>
      <c r="K167" s="10"/>
      <c r="L167" s="12">
        <f t="shared" si="236"/>
        <v>0</v>
      </c>
      <c r="M167" s="12">
        <f t="shared" si="237"/>
        <v>0</v>
      </c>
      <c r="N167" s="12">
        <f t="shared" si="238"/>
        <v>0</v>
      </c>
      <c r="O167" s="12">
        <f t="shared" si="239"/>
        <v>0</v>
      </c>
    </row>
    <row r="168" spans="1:16" ht="15" customHeight="1" x14ac:dyDescent="0.25">
      <c r="A168" s="349" t="s">
        <v>379</v>
      </c>
      <c r="B168" s="43" t="s">
        <v>160</v>
      </c>
      <c r="C168" s="28"/>
      <c r="D168" s="239">
        <f>E168+G168</f>
        <v>51.8</v>
      </c>
      <c r="E168" s="23">
        <f>SUM(E166:E167)</f>
        <v>51.8</v>
      </c>
      <c r="F168" s="23">
        <f>SUM(F166:F167)</f>
        <v>0.6</v>
      </c>
      <c r="G168" s="23">
        <f>SUM(G166:G167)</f>
        <v>0</v>
      </c>
      <c r="H168" s="24">
        <f t="shared" si="235"/>
        <v>0</v>
      </c>
      <c r="I168" s="24">
        <f>SUM(I166:I167)</f>
        <v>0</v>
      </c>
      <c r="J168" s="24">
        <f>SUM(J166:J167)</f>
        <v>0</v>
      </c>
      <c r="K168" s="24">
        <f>SUM(K166:K167)</f>
        <v>0</v>
      </c>
      <c r="L168" s="21">
        <f t="shared" si="236"/>
        <v>51.8</v>
      </c>
      <c r="M168" s="21">
        <f>SUM(M166:M167)</f>
        <v>51.8</v>
      </c>
      <c r="N168" s="21">
        <f>SUM(N166:N167)</f>
        <v>0.6</v>
      </c>
      <c r="O168" s="21">
        <f>SUM(O166:O167)</f>
        <v>0</v>
      </c>
    </row>
    <row r="169" spans="1:16" ht="15.95" customHeight="1" x14ac:dyDescent="0.25">
      <c r="A169" s="37" t="s">
        <v>380</v>
      </c>
      <c r="B169" s="511" t="s">
        <v>56</v>
      </c>
      <c r="C169" s="511"/>
      <c r="D169" s="511"/>
      <c r="E169" s="511"/>
      <c r="F169" s="511"/>
      <c r="G169" s="511"/>
      <c r="H169" s="511"/>
      <c r="I169" s="511"/>
      <c r="J169" s="511"/>
      <c r="K169" s="511"/>
      <c r="L169" s="511"/>
      <c r="M169" s="511"/>
      <c r="N169" s="511"/>
      <c r="O169" s="511"/>
    </row>
    <row r="170" spans="1:16" ht="15" customHeight="1" x14ac:dyDescent="0.25">
      <c r="A170" s="37" t="s">
        <v>381</v>
      </c>
      <c r="B170" s="12" t="s">
        <v>20</v>
      </c>
      <c r="C170" s="7" t="s">
        <v>24</v>
      </c>
      <c r="D170" s="8">
        <f>E170+G170</f>
        <v>22.5</v>
      </c>
      <c r="E170" s="41">
        <v>0.5</v>
      </c>
      <c r="F170" s="41"/>
      <c r="G170" s="41">
        <v>22</v>
      </c>
      <c r="H170" s="9">
        <f t="shared" ref="H170:H172" si="240">I170+K170</f>
        <v>0</v>
      </c>
      <c r="I170" s="9"/>
      <c r="J170" s="9"/>
      <c r="K170" s="9"/>
      <c r="L170" s="11">
        <f t="shared" ref="L170:L172" si="241">M170+O170</f>
        <v>22.5</v>
      </c>
      <c r="M170" s="11">
        <f t="shared" ref="M170:M171" si="242">E170+I170</f>
        <v>0.5</v>
      </c>
      <c r="N170" s="11">
        <f>F170+J170</f>
        <v>0</v>
      </c>
      <c r="O170" s="11">
        <f t="shared" ref="O170:O171" si="243">G170+K170</f>
        <v>22</v>
      </c>
    </row>
    <row r="171" spans="1:16" ht="15" customHeight="1" x14ac:dyDescent="0.25">
      <c r="A171" s="37" t="s">
        <v>382</v>
      </c>
      <c r="B171" s="12" t="s">
        <v>43</v>
      </c>
      <c r="C171" s="15" t="s">
        <v>24</v>
      </c>
      <c r="D171" s="16">
        <f>E171+G171</f>
        <v>22.1</v>
      </c>
      <c r="E171" s="16">
        <v>22.1</v>
      </c>
      <c r="F171" s="16">
        <v>20.9</v>
      </c>
      <c r="G171" s="16"/>
      <c r="H171" s="10">
        <f t="shared" si="240"/>
        <v>0</v>
      </c>
      <c r="I171" s="10"/>
      <c r="J171" s="10"/>
      <c r="K171" s="10"/>
      <c r="L171" s="12">
        <f t="shared" si="241"/>
        <v>22.1</v>
      </c>
      <c r="M171" s="12">
        <f t="shared" si="242"/>
        <v>22.1</v>
      </c>
      <c r="N171" s="12">
        <f t="shared" ref="N171" si="244">F171+J171</f>
        <v>20.9</v>
      </c>
      <c r="O171" s="12">
        <f t="shared" si="243"/>
        <v>0</v>
      </c>
    </row>
    <row r="172" spans="1:16" ht="15.95" customHeight="1" x14ac:dyDescent="0.25">
      <c r="A172" s="351" t="s">
        <v>384</v>
      </c>
      <c r="B172" s="43" t="s">
        <v>161</v>
      </c>
      <c r="C172" s="346"/>
      <c r="D172" s="239">
        <f>E172+G172</f>
        <v>44.6</v>
      </c>
      <c r="E172" s="23">
        <f>SUM(E170:E171)</f>
        <v>22.6</v>
      </c>
      <c r="F172" s="23">
        <f>SUM(F170:F171)</f>
        <v>20.9</v>
      </c>
      <c r="G172" s="23">
        <f>SUM(G170:G171)</f>
        <v>22</v>
      </c>
      <c r="H172" s="10">
        <f t="shared" si="240"/>
        <v>0</v>
      </c>
      <c r="I172" s="24">
        <f>SUM(I170:I171)</f>
        <v>0</v>
      </c>
      <c r="J172" s="24">
        <f>SUM(J170:J171)</f>
        <v>0</v>
      </c>
      <c r="K172" s="24">
        <f>SUM(K170:K171)</f>
        <v>0</v>
      </c>
      <c r="L172" s="21">
        <f t="shared" si="241"/>
        <v>44.6</v>
      </c>
      <c r="M172" s="21">
        <f>SUM(M170:M171)</f>
        <v>22.6</v>
      </c>
      <c r="N172" s="21">
        <f>SUM(N170:N171)</f>
        <v>20.9</v>
      </c>
      <c r="O172" s="21">
        <f>SUM(O170:O171)</f>
        <v>22</v>
      </c>
    </row>
    <row r="173" spans="1:16" x14ac:dyDescent="0.25">
      <c r="A173" s="426" t="s">
        <v>491</v>
      </c>
      <c r="B173" s="101" t="s">
        <v>153</v>
      </c>
      <c r="C173" s="427"/>
      <c r="D173" s="239">
        <f>D175+D176+D177+D178+D179</f>
        <v>3212</v>
      </c>
      <c r="E173" s="23">
        <f t="shared" ref="E173:O173" si="245">E175+E176+E177+E178+E179</f>
        <v>1929.6999999999998</v>
      </c>
      <c r="F173" s="23">
        <f t="shared" si="245"/>
        <v>27.199999999999996</v>
      </c>
      <c r="G173" s="23">
        <f t="shared" si="245"/>
        <v>1282.2999999999997</v>
      </c>
      <c r="H173" s="10">
        <f t="shared" si="245"/>
        <v>0</v>
      </c>
      <c r="I173" s="24">
        <f t="shared" si="245"/>
        <v>0</v>
      </c>
      <c r="J173" s="24">
        <f t="shared" si="245"/>
        <v>0</v>
      </c>
      <c r="K173" s="24">
        <f t="shared" si="245"/>
        <v>0</v>
      </c>
      <c r="L173" s="21">
        <f t="shared" si="245"/>
        <v>3212</v>
      </c>
      <c r="M173" s="21">
        <f t="shared" si="245"/>
        <v>1929.6999999999998</v>
      </c>
      <c r="N173" s="21">
        <f t="shared" si="245"/>
        <v>27.199999999999996</v>
      </c>
      <c r="O173" s="21">
        <f t="shared" si="245"/>
        <v>1282.2999999999997</v>
      </c>
      <c r="P173" s="329"/>
    </row>
    <row r="174" spans="1:16" ht="15" customHeight="1" x14ac:dyDescent="0.25">
      <c r="A174" s="425"/>
      <c r="B174" s="280" t="s">
        <v>174</v>
      </c>
      <c r="C174" s="346"/>
      <c r="D174" s="273"/>
      <c r="E174" s="185"/>
      <c r="F174" s="186"/>
      <c r="G174" s="186"/>
      <c r="H174" s="187"/>
      <c r="I174" s="187"/>
      <c r="J174" s="188"/>
      <c r="K174" s="188"/>
      <c r="L174" s="189"/>
      <c r="M174" s="189"/>
      <c r="N174" s="190"/>
      <c r="O174" s="190"/>
    </row>
    <row r="175" spans="1:16" x14ac:dyDescent="0.25">
      <c r="A175" s="425"/>
      <c r="B175" s="102" t="s">
        <v>442</v>
      </c>
      <c r="C175" s="346"/>
      <c r="D175" s="270">
        <f>E175+G175</f>
        <v>2810.7999999999997</v>
      </c>
      <c r="E175" s="94">
        <f>E29+E47+E50+E75+E78+E87+E94</f>
        <v>1707.8999999999999</v>
      </c>
      <c r="F175" s="94">
        <f t="shared" ref="F175:G175" si="246">F29+F47+F50+F75+F78+F87+F94</f>
        <v>0</v>
      </c>
      <c r="G175" s="94">
        <f t="shared" si="246"/>
        <v>1102.8999999999999</v>
      </c>
      <c r="H175" s="187">
        <f>I175+K175</f>
        <v>0</v>
      </c>
      <c r="I175" s="187">
        <f>I29+I47+I50+I75+I78+I87+I94</f>
        <v>0</v>
      </c>
      <c r="J175" s="188">
        <f t="shared" ref="J175:K175" si="247">J29+J47+J50+J75+J78+J87+J94</f>
        <v>0</v>
      </c>
      <c r="K175" s="188">
        <f t="shared" si="247"/>
        <v>0</v>
      </c>
      <c r="L175" s="512">
        <f>M175+O175</f>
        <v>2810.7999999999997</v>
      </c>
      <c r="M175" s="512">
        <f>M29+M47+M50+M75+M78+M87+M94</f>
        <v>1707.8999999999999</v>
      </c>
      <c r="N175" s="513">
        <f t="shared" ref="N175:O175" si="248">N29+N47+N50+N75+N78+N87+N94</f>
        <v>0</v>
      </c>
      <c r="O175" s="513">
        <f t="shared" si="248"/>
        <v>1102.8999999999999</v>
      </c>
    </row>
    <row r="176" spans="1:16" x14ac:dyDescent="0.25">
      <c r="A176" s="425"/>
      <c r="B176" s="102" t="s">
        <v>324</v>
      </c>
      <c r="C176" s="346"/>
      <c r="D176" s="270">
        <f t="shared" ref="D176:D178" si="249">E176+G176</f>
        <v>106.3</v>
      </c>
      <c r="E176" s="94">
        <f>E102+E113+E117+E137+E146+E151</f>
        <v>87.5</v>
      </c>
      <c r="F176" s="94">
        <f>F102+F113+F117+F137+F146+F151</f>
        <v>5.4</v>
      </c>
      <c r="G176" s="94">
        <f>G102+G113+G117+G137+G146+G151</f>
        <v>18.8</v>
      </c>
      <c r="H176" s="98">
        <f t="shared" ref="H176:H179" si="250">I176+K176</f>
        <v>0</v>
      </c>
      <c r="I176" s="98">
        <f>I102+I113+I117+I137+I146+I151</f>
        <v>0</v>
      </c>
      <c r="J176" s="98">
        <f>J102+J113+J117+J137+J146+J151</f>
        <v>0</v>
      </c>
      <c r="K176" s="98">
        <f>K102+K113+K117+K137+K146+K151</f>
        <v>0</v>
      </c>
      <c r="L176" s="99">
        <f t="shared" ref="L176:L179" si="251">M176+O176</f>
        <v>106.3</v>
      </c>
      <c r="M176" s="99">
        <f>M102+M113+M117+M137+M146+M151</f>
        <v>87.5</v>
      </c>
      <c r="N176" s="99">
        <f>N102+N113+N117+N137+N146+N151</f>
        <v>5.4</v>
      </c>
      <c r="O176" s="99">
        <f>O102+O113+O117+O137+O146+O151</f>
        <v>18.8</v>
      </c>
    </row>
    <row r="177" spans="1:17" ht="26.25" x14ac:dyDescent="0.25">
      <c r="A177" s="425"/>
      <c r="B177" s="102" t="s">
        <v>322</v>
      </c>
      <c r="C177" s="346"/>
      <c r="D177" s="270">
        <f t="shared" si="249"/>
        <v>59.6</v>
      </c>
      <c r="E177" s="94">
        <f>E155</f>
        <v>59.6</v>
      </c>
      <c r="F177" s="94">
        <f>F155</f>
        <v>0</v>
      </c>
      <c r="G177" s="94">
        <f>G155</f>
        <v>0</v>
      </c>
      <c r="H177" s="98">
        <f t="shared" si="250"/>
        <v>0</v>
      </c>
      <c r="I177" s="98">
        <f>I155</f>
        <v>0</v>
      </c>
      <c r="J177" s="98">
        <f>J155</f>
        <v>0</v>
      </c>
      <c r="K177" s="98">
        <f>K155</f>
        <v>0</v>
      </c>
      <c r="L177" s="99">
        <f t="shared" si="251"/>
        <v>59.6</v>
      </c>
      <c r="M177" s="99">
        <f>M155</f>
        <v>59.6</v>
      </c>
      <c r="N177" s="99">
        <f>N155</f>
        <v>0</v>
      </c>
      <c r="O177" s="99">
        <f>O155</f>
        <v>0</v>
      </c>
    </row>
    <row r="178" spans="1:17" ht="39.75" customHeight="1" x14ac:dyDescent="0.25">
      <c r="A178" s="425"/>
      <c r="B178" s="102" t="s">
        <v>490</v>
      </c>
      <c r="C178" s="346"/>
      <c r="D178" s="270">
        <f t="shared" si="249"/>
        <v>11.3</v>
      </c>
      <c r="E178" s="94">
        <f>E160</f>
        <v>0</v>
      </c>
      <c r="F178" s="94">
        <f>F160</f>
        <v>0</v>
      </c>
      <c r="G178" s="94">
        <f>G160</f>
        <v>11.3</v>
      </c>
      <c r="H178" s="98">
        <f t="shared" si="250"/>
        <v>0</v>
      </c>
      <c r="I178" s="98">
        <f>I160</f>
        <v>0</v>
      </c>
      <c r="J178" s="98">
        <f>J160</f>
        <v>0</v>
      </c>
      <c r="K178" s="98">
        <f>K160</f>
        <v>0</v>
      </c>
      <c r="L178" s="99">
        <f t="shared" si="251"/>
        <v>11.3</v>
      </c>
      <c r="M178" s="99">
        <f>M160</f>
        <v>0</v>
      </c>
      <c r="N178" s="99">
        <f>N160</f>
        <v>0</v>
      </c>
      <c r="O178" s="99">
        <f>O160</f>
        <v>11.3</v>
      </c>
    </row>
    <row r="179" spans="1:17" ht="26.25" x14ac:dyDescent="0.25">
      <c r="A179" s="352"/>
      <c r="B179" s="338" t="s">
        <v>323</v>
      </c>
      <c r="C179" s="83"/>
      <c r="D179" s="270">
        <f>E179+G179</f>
        <v>224</v>
      </c>
      <c r="E179" s="94">
        <f>E164+E168+E172</f>
        <v>74.699999999999989</v>
      </c>
      <c r="F179" s="94">
        <f t="shared" ref="F179:G179" si="252">F164+F168+F172</f>
        <v>21.799999999999997</v>
      </c>
      <c r="G179" s="94">
        <f t="shared" si="252"/>
        <v>149.30000000000001</v>
      </c>
      <c r="H179" s="98">
        <f t="shared" si="250"/>
        <v>0</v>
      </c>
      <c r="I179" s="98">
        <f>I164+I168+I172</f>
        <v>0</v>
      </c>
      <c r="J179" s="98">
        <f t="shared" ref="J179:K179" si="253">J164+J168+J172</f>
        <v>0</v>
      </c>
      <c r="K179" s="98">
        <f t="shared" si="253"/>
        <v>0</v>
      </c>
      <c r="L179" s="99">
        <f t="shared" si="251"/>
        <v>224</v>
      </c>
      <c r="M179" s="99">
        <f>M164+M168+M172</f>
        <v>74.699999999999989</v>
      </c>
      <c r="N179" s="99">
        <f t="shared" ref="N179:O179" si="254">N164+N168+N172</f>
        <v>21.799999999999997</v>
      </c>
      <c r="O179" s="99">
        <f t="shared" si="254"/>
        <v>149.30000000000001</v>
      </c>
    </row>
    <row r="180" spans="1:17" ht="12.75" customHeight="1" x14ac:dyDescent="0.25">
      <c r="A180" s="103"/>
      <c r="B180" s="119"/>
      <c r="C180" s="120"/>
      <c r="D180" s="49"/>
      <c r="E180" s="49"/>
      <c r="F180" s="104"/>
      <c r="G180" s="104"/>
      <c r="H180" s="104"/>
      <c r="I180" s="104"/>
      <c r="J180" s="104"/>
      <c r="K180" s="104"/>
      <c r="L180" s="104"/>
      <c r="M180" s="104"/>
      <c r="N180" s="104"/>
      <c r="P180" s="68" t="s">
        <v>247</v>
      </c>
      <c r="Q180" s="69">
        <f>SUMIF(C23:C172,1,L23:L172)</f>
        <v>1072.0999999999999</v>
      </c>
    </row>
    <row r="181" spans="1:17" x14ac:dyDescent="0.25">
      <c r="A181" s="103"/>
      <c r="B181" s="6"/>
      <c r="C181" s="105"/>
      <c r="D181" s="6"/>
      <c r="E181" s="6"/>
      <c r="F181" s="106"/>
      <c r="G181" s="6"/>
      <c r="H181" s="6"/>
      <c r="I181" s="6"/>
      <c r="J181" s="6"/>
      <c r="K181" s="6"/>
      <c r="L181" s="6"/>
      <c r="M181" s="6"/>
      <c r="N181" s="6"/>
      <c r="P181" s="68" t="s">
        <v>248</v>
      </c>
      <c r="Q181" s="69">
        <f>SUMIF(C23:C172,2,L23:L172)</f>
        <v>0</v>
      </c>
    </row>
    <row r="182" spans="1:17" x14ac:dyDescent="0.25">
      <c r="A182" s="6"/>
      <c r="B182" s="6"/>
      <c r="C182" s="51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P182" s="68" t="s">
        <v>249</v>
      </c>
      <c r="Q182" s="69">
        <f>SUMIF(C23:C172,3,L23:L172)</f>
        <v>0</v>
      </c>
    </row>
    <row r="183" spans="1:17" x14ac:dyDescent="0.25">
      <c r="A183" s="6"/>
      <c r="B183" s="6"/>
      <c r="C183" s="51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P183" s="68" t="s">
        <v>250</v>
      </c>
      <c r="Q183" s="69">
        <f>SUMIF(C23:C172,4,L23:L172)</f>
        <v>485.6</v>
      </c>
    </row>
    <row r="184" spans="1:17" x14ac:dyDescent="0.25">
      <c r="A184" s="6"/>
      <c r="B184" s="6"/>
      <c r="C184" s="51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P184" s="68" t="s">
        <v>253</v>
      </c>
      <c r="Q184" s="69">
        <f>SUMIF(C23:C172,5,L23:L172)</f>
        <v>649.30000000000007</v>
      </c>
    </row>
    <row r="185" spans="1:17" x14ac:dyDescent="0.25">
      <c r="A185" s="6"/>
      <c r="B185" s="6"/>
      <c r="C185" s="51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P185" s="68" t="s">
        <v>251</v>
      </c>
      <c r="Q185" s="69">
        <f>SUMIF(C23:C172,6,L23:L172)</f>
        <v>206.5</v>
      </c>
    </row>
    <row r="186" spans="1:17" x14ac:dyDescent="0.25">
      <c r="A186" s="6"/>
      <c r="B186" s="6"/>
      <c r="C186" s="51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P186" s="68" t="s">
        <v>252</v>
      </c>
      <c r="Q186" s="69">
        <f>SUMIF(C23:C172,7,L23:L172)</f>
        <v>6</v>
      </c>
    </row>
    <row r="187" spans="1:17" x14ac:dyDescent="0.25">
      <c r="A187" s="6"/>
      <c r="B187" s="6"/>
      <c r="C187" s="51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P187" s="68" t="s">
        <v>254</v>
      </c>
      <c r="Q187" s="69">
        <f>SUMIF(C23:C172,8,L23:L172)</f>
        <v>143.69999999999999</v>
      </c>
    </row>
    <row r="188" spans="1:17" x14ac:dyDescent="0.25">
      <c r="A188" s="6"/>
      <c r="B188" s="6"/>
      <c r="C188" s="51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P188" s="68" t="s">
        <v>255</v>
      </c>
      <c r="Q188" s="69">
        <f>SUMIF(C23:C172,9,L23:L172)</f>
        <v>281.10000000000008</v>
      </c>
    </row>
    <row r="189" spans="1:17" x14ac:dyDescent="0.25">
      <c r="A189" s="6"/>
      <c r="B189" s="6"/>
      <c r="C189" s="51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P189" s="68" t="s">
        <v>256</v>
      </c>
      <c r="Q189" s="69">
        <f>SUMIF(C23:C172,10,L23:L172)</f>
        <v>367.70000000000005</v>
      </c>
    </row>
    <row r="190" spans="1:17" x14ac:dyDescent="0.25">
      <c r="A190" s="6"/>
      <c r="B190" s="6"/>
      <c r="C190" s="51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P190" s="73" t="s">
        <v>153</v>
      </c>
      <c r="Q190" s="74">
        <f>SUM(Q180:Q189)</f>
        <v>3212</v>
      </c>
    </row>
    <row r="191" spans="1:17" x14ac:dyDescent="0.25">
      <c r="A191" s="6"/>
      <c r="B191" s="6"/>
      <c r="C191" s="51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P191" s="75"/>
      <c r="Q191" s="75">
        <f>Q190-L173</f>
        <v>0</v>
      </c>
    </row>
    <row r="192" spans="1:17" x14ac:dyDescent="0.25">
      <c r="A192" s="6"/>
      <c r="B192" s="6"/>
      <c r="C192" s="51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x14ac:dyDescent="0.25">
      <c r="A193" s="6"/>
      <c r="B193" s="6"/>
      <c r="C193" s="5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x14ac:dyDescent="0.25">
      <c r="A194" s="6"/>
      <c r="B194" s="6"/>
      <c r="C194" s="51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x14ac:dyDescent="0.25">
      <c r="A195" s="6"/>
      <c r="B195" s="6"/>
      <c r="C195" s="5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x14ac:dyDescent="0.25">
      <c r="A196" s="6"/>
      <c r="B196" s="6"/>
      <c r="C196" s="51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x14ac:dyDescent="0.25">
      <c r="A197" s="6"/>
      <c r="B197" s="6"/>
      <c r="C197" s="5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x14ac:dyDescent="0.25">
      <c r="A198" s="6"/>
      <c r="B198" s="6"/>
      <c r="C198" s="51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x14ac:dyDescent="0.25">
      <c r="A199" s="6"/>
      <c r="B199" s="6"/>
      <c r="C199" s="51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x14ac:dyDescent="0.25">
      <c r="A200" s="6"/>
      <c r="B200" s="6"/>
      <c r="C200" s="51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x14ac:dyDescent="0.25">
      <c r="A201" s="6"/>
      <c r="B201" s="6"/>
      <c r="C201" s="51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x14ac:dyDescent="0.25">
      <c r="A202" s="6"/>
      <c r="B202" s="6"/>
      <c r="C202" s="51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x14ac:dyDescent="0.25">
      <c r="A203" s="6"/>
      <c r="B203" s="6"/>
      <c r="C203" s="51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x14ac:dyDescent="0.25">
      <c r="A204" s="6"/>
      <c r="B204" s="6"/>
      <c r="C204" s="51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x14ac:dyDescent="0.25">
      <c r="A205" s="6"/>
      <c r="B205" s="6"/>
      <c r="C205" s="51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x14ac:dyDescent="0.25">
      <c r="A206" s="6"/>
      <c r="B206" s="6"/>
      <c r="C206" s="51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x14ac:dyDescent="0.25">
      <c r="A207" s="6"/>
      <c r="B207" s="6"/>
      <c r="C207" s="51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x14ac:dyDescent="0.25">
      <c r="A208" s="6"/>
      <c r="B208" s="6"/>
      <c r="C208" s="51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x14ac:dyDescent="0.25">
      <c r="A209" s="6"/>
      <c r="B209" s="6"/>
      <c r="C209" s="51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x14ac:dyDescent="0.25">
      <c r="A210" s="6"/>
      <c r="B210" s="6"/>
      <c r="C210" s="51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x14ac:dyDescent="0.25">
      <c r="A211" s="6"/>
      <c r="B211" s="6"/>
      <c r="C211" s="51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x14ac:dyDescent="0.25">
      <c r="A212" s="6"/>
      <c r="B212" s="6"/>
      <c r="C212" s="51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x14ac:dyDescent="0.25">
      <c r="A213" s="6"/>
      <c r="B213" s="6"/>
      <c r="C213" s="51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x14ac:dyDescent="0.25">
      <c r="A214" s="6"/>
      <c r="B214" s="6"/>
      <c r="C214" s="51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x14ac:dyDescent="0.25">
      <c r="A215" s="6"/>
      <c r="B215" s="6"/>
      <c r="C215" s="5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x14ac:dyDescent="0.25">
      <c r="A216" s="6"/>
      <c r="B216" s="6"/>
      <c r="C216" s="51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x14ac:dyDescent="0.25">
      <c r="A217" s="6"/>
      <c r="B217" s="6"/>
      <c r="C217" s="5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x14ac:dyDescent="0.25">
      <c r="A218" s="6"/>
      <c r="B218" s="6"/>
      <c r="C218" s="51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x14ac:dyDescent="0.25">
      <c r="A219" s="6"/>
      <c r="B219" s="6"/>
      <c r="C219" s="5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x14ac:dyDescent="0.25">
      <c r="A220" s="6"/>
      <c r="B220" s="6"/>
      <c r="C220" s="51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x14ac:dyDescent="0.25">
      <c r="A221" s="6"/>
      <c r="B221" s="6"/>
      <c r="C221" s="51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x14ac:dyDescent="0.25">
      <c r="A222" s="6"/>
      <c r="B222" s="6"/>
      <c r="C222" s="51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x14ac:dyDescent="0.25">
      <c r="A223" s="6"/>
      <c r="B223" s="6"/>
      <c r="C223" s="51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x14ac:dyDescent="0.25">
      <c r="A224" s="6"/>
      <c r="B224" s="6"/>
      <c r="C224" s="51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x14ac:dyDescent="0.25">
      <c r="A225" s="6"/>
      <c r="B225" s="6"/>
      <c r="C225" s="51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x14ac:dyDescent="0.25">
      <c r="A226" s="6"/>
      <c r="B226" s="6"/>
      <c r="C226" s="51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x14ac:dyDescent="0.25">
      <c r="A227" s="6"/>
      <c r="B227" s="6"/>
      <c r="C227" s="51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x14ac:dyDescent="0.25">
      <c r="A228" s="6"/>
      <c r="B228" s="6"/>
      <c r="C228" s="51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x14ac:dyDescent="0.25">
      <c r="A229" s="6"/>
      <c r="B229" s="6"/>
      <c r="C229" s="51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x14ac:dyDescent="0.25">
      <c r="A230" s="6"/>
      <c r="B230" s="6"/>
      <c r="C230" s="51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x14ac:dyDescent="0.25">
      <c r="A231" s="6"/>
      <c r="B231" s="6"/>
      <c r="C231" s="51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x14ac:dyDescent="0.25">
      <c r="A232" s="6"/>
      <c r="B232" s="6"/>
      <c r="C232" s="51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x14ac:dyDescent="0.25">
      <c r="A233" s="6"/>
      <c r="B233" s="6"/>
      <c r="C233" s="51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x14ac:dyDescent="0.25">
      <c r="A234" s="6"/>
      <c r="B234" s="6"/>
      <c r="C234" s="51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x14ac:dyDescent="0.25">
      <c r="A235" s="6"/>
      <c r="B235" s="6"/>
      <c r="C235" s="51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x14ac:dyDescent="0.25">
      <c r="A236" s="6"/>
      <c r="B236" s="6"/>
      <c r="C236" s="51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x14ac:dyDescent="0.25">
      <c r="A237" s="6"/>
      <c r="B237" s="6"/>
      <c r="C237" s="5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x14ac:dyDescent="0.25">
      <c r="A238" s="6"/>
      <c r="B238" s="6"/>
      <c r="C238" s="51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x14ac:dyDescent="0.25">
      <c r="A239" s="6"/>
      <c r="B239" s="6"/>
      <c r="C239" s="5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x14ac:dyDescent="0.25">
      <c r="A240" s="6"/>
      <c r="B240" s="6"/>
      <c r="C240" s="51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x14ac:dyDescent="0.25">
      <c r="A241" s="6"/>
      <c r="B241" s="6"/>
      <c r="C241" s="5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x14ac:dyDescent="0.25">
      <c r="A242" s="6"/>
      <c r="B242" s="6"/>
      <c r="C242" s="51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x14ac:dyDescent="0.25">
      <c r="A243" s="6"/>
      <c r="B243" s="6"/>
      <c r="C243" s="51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x14ac:dyDescent="0.25">
      <c r="A244" s="6"/>
      <c r="B244" s="6"/>
      <c r="C244" s="51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x14ac:dyDescent="0.25">
      <c r="A245" s="6"/>
      <c r="B245" s="6"/>
      <c r="C245" s="51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x14ac:dyDescent="0.25">
      <c r="A246" s="6"/>
      <c r="B246" s="6"/>
      <c r="C246" s="51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x14ac:dyDescent="0.25">
      <c r="A247" s="6"/>
      <c r="B247" s="6"/>
      <c r="C247" s="51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x14ac:dyDescent="0.25">
      <c r="A248" s="6"/>
      <c r="B248" s="6"/>
      <c r="C248" s="51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x14ac:dyDescent="0.25">
      <c r="A249" s="6"/>
      <c r="B249" s="6"/>
      <c r="C249" s="51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x14ac:dyDescent="0.25">
      <c r="A250" s="6"/>
      <c r="B250" s="6"/>
      <c r="C250" s="51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x14ac:dyDescent="0.25">
      <c r="A251" s="6"/>
      <c r="B251" s="6"/>
      <c r="C251" s="51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x14ac:dyDescent="0.25">
      <c r="A252" s="6"/>
      <c r="B252" s="6"/>
      <c r="C252" s="51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x14ac:dyDescent="0.25">
      <c r="A253" s="6"/>
      <c r="B253" s="6"/>
      <c r="C253" s="51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x14ac:dyDescent="0.25">
      <c r="A254" s="6"/>
      <c r="B254" s="6"/>
      <c r="C254" s="51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x14ac:dyDescent="0.25">
      <c r="A255" s="6"/>
      <c r="B255" s="6"/>
      <c r="C255" s="51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x14ac:dyDescent="0.25">
      <c r="A256" s="6"/>
      <c r="B256" s="6"/>
      <c r="C256" s="51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x14ac:dyDescent="0.25">
      <c r="A257" s="6"/>
      <c r="B257" s="6"/>
      <c r="C257" s="51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x14ac:dyDescent="0.25">
      <c r="A258" s="6"/>
      <c r="B258" s="6"/>
      <c r="C258" s="51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x14ac:dyDescent="0.25">
      <c r="A259" s="6"/>
      <c r="B259" s="6"/>
      <c r="C259" s="5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x14ac:dyDescent="0.25">
      <c r="A260" s="6"/>
      <c r="B260" s="6"/>
      <c r="C260" s="51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x14ac:dyDescent="0.25">
      <c r="A261" s="6"/>
      <c r="B261" s="6"/>
      <c r="C261" s="5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x14ac:dyDescent="0.25">
      <c r="A262" s="6"/>
      <c r="B262" s="6"/>
      <c r="C262" s="51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x14ac:dyDescent="0.25">
      <c r="A263" s="6"/>
      <c r="B263" s="6"/>
      <c r="C263" s="5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x14ac:dyDescent="0.25">
      <c r="A264" s="6"/>
      <c r="B264" s="6"/>
      <c r="C264" s="51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x14ac:dyDescent="0.25">
      <c r="A265" s="6"/>
      <c r="B265" s="6"/>
      <c r="C265" s="51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x14ac:dyDescent="0.25">
      <c r="A266" s="6"/>
      <c r="B266" s="6"/>
      <c r="C266" s="51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x14ac:dyDescent="0.25">
      <c r="A267" s="6"/>
      <c r="B267" s="6"/>
      <c r="C267" s="51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x14ac:dyDescent="0.25">
      <c r="A268" s="6"/>
      <c r="B268" s="6"/>
      <c r="C268" s="51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x14ac:dyDescent="0.25">
      <c r="A269" s="6"/>
      <c r="B269" s="6"/>
      <c r="C269" s="51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x14ac:dyDescent="0.25">
      <c r="A270" s="6"/>
      <c r="B270" s="6"/>
      <c r="C270" s="51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x14ac:dyDescent="0.25">
      <c r="A271" s="6"/>
      <c r="B271" s="6"/>
      <c r="C271" s="51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x14ac:dyDescent="0.25">
      <c r="A272" s="6"/>
      <c r="B272" s="6"/>
      <c r="C272" s="51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x14ac:dyDescent="0.25">
      <c r="A273" s="6"/>
      <c r="B273" s="6"/>
      <c r="C273" s="51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x14ac:dyDescent="0.25">
      <c r="A274" s="6"/>
      <c r="B274" s="6"/>
      <c r="C274" s="51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x14ac:dyDescent="0.25">
      <c r="A275" s="6"/>
      <c r="B275" s="6"/>
      <c r="C275" s="51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x14ac:dyDescent="0.25">
      <c r="A276" s="6"/>
      <c r="B276" s="6"/>
      <c r="C276" s="51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x14ac:dyDescent="0.25">
      <c r="A277" s="6"/>
      <c r="B277" s="6"/>
      <c r="C277" s="51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x14ac:dyDescent="0.25">
      <c r="A278" s="6"/>
      <c r="B278" s="6"/>
      <c r="C278" s="51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x14ac:dyDescent="0.25">
      <c r="A279" s="6"/>
      <c r="B279" s="6"/>
      <c r="C279" s="51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x14ac:dyDescent="0.25">
      <c r="A280" s="6"/>
      <c r="B280" s="6"/>
      <c r="C280" s="51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x14ac:dyDescent="0.25">
      <c r="A281" s="6"/>
      <c r="B281" s="6"/>
      <c r="C281" s="5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x14ac:dyDescent="0.25">
      <c r="A282" s="6"/>
      <c r="B282" s="6"/>
      <c r="C282" s="51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x14ac:dyDescent="0.25">
      <c r="A283" s="6"/>
      <c r="B283" s="6"/>
      <c r="C283" s="5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x14ac:dyDescent="0.25">
      <c r="A284" s="6"/>
      <c r="B284" s="6"/>
      <c r="C284" s="51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x14ac:dyDescent="0.25">
      <c r="A285" s="6"/>
      <c r="B285" s="6"/>
      <c r="C285" s="5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x14ac:dyDescent="0.25">
      <c r="A286" s="6"/>
      <c r="B286" s="6"/>
      <c r="C286" s="51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x14ac:dyDescent="0.25">
      <c r="A287" s="6"/>
      <c r="B287" s="6"/>
      <c r="C287" s="51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x14ac:dyDescent="0.25">
      <c r="A288" s="6"/>
      <c r="B288" s="6"/>
      <c r="C288" s="51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x14ac:dyDescent="0.25">
      <c r="A289" s="6"/>
      <c r="B289" s="6"/>
      <c r="C289" s="51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x14ac:dyDescent="0.25">
      <c r="A290" s="6"/>
      <c r="B290" s="6"/>
      <c r="C290" s="51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x14ac:dyDescent="0.25">
      <c r="A291" s="6"/>
      <c r="B291" s="6"/>
      <c r="C291" s="51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x14ac:dyDescent="0.25">
      <c r="A292" s="6"/>
      <c r="B292" s="6"/>
      <c r="C292" s="51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x14ac:dyDescent="0.25">
      <c r="C293" s="52"/>
    </row>
    <row r="294" spans="1:14" x14ac:dyDescent="0.25">
      <c r="C294" s="52"/>
    </row>
    <row r="295" spans="1:14" x14ac:dyDescent="0.25">
      <c r="C295" s="52"/>
    </row>
    <row r="296" spans="1:14" x14ac:dyDescent="0.25">
      <c r="C296" s="52"/>
    </row>
    <row r="297" spans="1:14" x14ac:dyDescent="0.25">
      <c r="C297" s="52"/>
    </row>
    <row r="298" spans="1:14" x14ac:dyDescent="0.25">
      <c r="C298" s="52"/>
    </row>
    <row r="299" spans="1:14" x14ac:dyDescent="0.25">
      <c r="C299" s="52"/>
    </row>
    <row r="300" spans="1:14" x14ac:dyDescent="0.25">
      <c r="C300" s="52"/>
    </row>
    <row r="301" spans="1:14" x14ac:dyDescent="0.25">
      <c r="C301" s="52"/>
    </row>
    <row r="302" spans="1:14" x14ac:dyDescent="0.25">
      <c r="C302" s="52"/>
    </row>
    <row r="303" spans="1:14" x14ac:dyDescent="0.25">
      <c r="C303" s="52"/>
    </row>
    <row r="304" spans="1:14" x14ac:dyDescent="0.25">
      <c r="C304" s="52"/>
    </row>
    <row r="305" spans="3:3" x14ac:dyDescent="0.25">
      <c r="C305" s="52"/>
    </row>
    <row r="306" spans="3:3" x14ac:dyDescent="0.25">
      <c r="C306" s="52"/>
    </row>
    <row r="307" spans="3:3" x14ac:dyDescent="0.25">
      <c r="C307" s="52"/>
    </row>
    <row r="308" spans="3:3" x14ac:dyDescent="0.25">
      <c r="C308" s="52"/>
    </row>
    <row r="309" spans="3:3" x14ac:dyDescent="0.25">
      <c r="C309" s="52"/>
    </row>
    <row r="310" spans="3:3" x14ac:dyDescent="0.25">
      <c r="C310" s="52"/>
    </row>
    <row r="311" spans="3:3" x14ac:dyDescent="0.25">
      <c r="C311" s="52"/>
    </row>
    <row r="312" spans="3:3" x14ac:dyDescent="0.25">
      <c r="C312" s="52"/>
    </row>
    <row r="313" spans="3:3" x14ac:dyDescent="0.25">
      <c r="C313" s="52"/>
    </row>
    <row r="314" spans="3:3" x14ac:dyDescent="0.25">
      <c r="C314" s="52"/>
    </row>
    <row r="315" spans="3:3" x14ac:dyDescent="0.25">
      <c r="C315" s="52"/>
    </row>
    <row r="316" spans="3:3" x14ac:dyDescent="0.25">
      <c r="C316" s="52"/>
    </row>
    <row r="317" spans="3:3" x14ac:dyDescent="0.25">
      <c r="C317" s="52"/>
    </row>
    <row r="318" spans="3:3" x14ac:dyDescent="0.25">
      <c r="C318" s="52"/>
    </row>
    <row r="319" spans="3:3" x14ac:dyDescent="0.25">
      <c r="C319" s="52"/>
    </row>
    <row r="320" spans="3:3" x14ac:dyDescent="0.25">
      <c r="C320" s="52"/>
    </row>
    <row r="321" spans="3:3" x14ac:dyDescent="0.25">
      <c r="C321" s="52"/>
    </row>
    <row r="322" spans="3:3" x14ac:dyDescent="0.25">
      <c r="C322" s="52"/>
    </row>
    <row r="323" spans="3:3" x14ac:dyDescent="0.25">
      <c r="C323" s="52"/>
    </row>
    <row r="324" spans="3:3" x14ac:dyDescent="0.25">
      <c r="C324" s="52"/>
    </row>
    <row r="325" spans="3:3" x14ac:dyDescent="0.25">
      <c r="C325" s="52"/>
    </row>
    <row r="326" spans="3:3" x14ac:dyDescent="0.25">
      <c r="C326" s="52"/>
    </row>
    <row r="327" spans="3:3" x14ac:dyDescent="0.25">
      <c r="C327" s="52"/>
    </row>
    <row r="328" spans="3:3" x14ac:dyDescent="0.25">
      <c r="C328" s="52"/>
    </row>
    <row r="329" spans="3:3" x14ac:dyDescent="0.25">
      <c r="C329" s="52"/>
    </row>
    <row r="330" spans="3:3" x14ac:dyDescent="0.25">
      <c r="C330" s="52"/>
    </row>
    <row r="331" spans="3:3" x14ac:dyDescent="0.25">
      <c r="C331" s="52"/>
    </row>
    <row r="332" spans="3:3" x14ac:dyDescent="0.25">
      <c r="C332" s="52"/>
    </row>
    <row r="333" spans="3:3" x14ac:dyDescent="0.25">
      <c r="C333" s="52"/>
    </row>
    <row r="334" spans="3:3" x14ac:dyDescent="0.25">
      <c r="C334" s="52"/>
    </row>
    <row r="335" spans="3:3" x14ac:dyDescent="0.25">
      <c r="C335" s="52"/>
    </row>
    <row r="336" spans="3:3" x14ac:dyDescent="0.25">
      <c r="C336" s="52"/>
    </row>
    <row r="337" spans="3:3" x14ac:dyDescent="0.25">
      <c r="C337" s="52"/>
    </row>
    <row r="338" spans="3:3" x14ac:dyDescent="0.25">
      <c r="C338" s="52"/>
    </row>
    <row r="339" spans="3:3" x14ac:dyDescent="0.25">
      <c r="C339" s="52"/>
    </row>
    <row r="340" spans="3:3" x14ac:dyDescent="0.25">
      <c r="C340" s="52"/>
    </row>
    <row r="341" spans="3:3" x14ac:dyDescent="0.25">
      <c r="C341" s="52"/>
    </row>
    <row r="342" spans="3:3" x14ac:dyDescent="0.25">
      <c r="C342" s="52"/>
    </row>
    <row r="343" spans="3:3" x14ac:dyDescent="0.25">
      <c r="C343" s="52"/>
    </row>
    <row r="344" spans="3:3" x14ac:dyDescent="0.25">
      <c r="C344" s="52"/>
    </row>
    <row r="345" spans="3:3" x14ac:dyDescent="0.25">
      <c r="C345" s="52"/>
    </row>
    <row r="346" spans="3:3" x14ac:dyDescent="0.25">
      <c r="C346" s="52"/>
    </row>
    <row r="347" spans="3:3" x14ac:dyDescent="0.25">
      <c r="C347" s="52"/>
    </row>
    <row r="348" spans="3:3" x14ac:dyDescent="0.25">
      <c r="C348" s="52"/>
    </row>
    <row r="349" spans="3:3" x14ac:dyDescent="0.25">
      <c r="C349" s="52"/>
    </row>
    <row r="350" spans="3:3" x14ac:dyDescent="0.25">
      <c r="C350" s="52"/>
    </row>
    <row r="351" spans="3:3" x14ac:dyDescent="0.25">
      <c r="C351" s="52"/>
    </row>
    <row r="352" spans="3:3" x14ac:dyDescent="0.25">
      <c r="C352" s="52"/>
    </row>
    <row r="353" spans="3:3" x14ac:dyDescent="0.25">
      <c r="C353" s="52"/>
    </row>
    <row r="354" spans="3:3" x14ac:dyDescent="0.25">
      <c r="C354" s="52"/>
    </row>
    <row r="355" spans="3:3" x14ac:dyDescent="0.25">
      <c r="C355" s="52"/>
    </row>
    <row r="356" spans="3:3" x14ac:dyDescent="0.25">
      <c r="C356" s="52"/>
    </row>
    <row r="357" spans="3:3" x14ac:dyDescent="0.25">
      <c r="C357" s="52"/>
    </row>
    <row r="358" spans="3:3" x14ac:dyDescent="0.25">
      <c r="C358" s="52"/>
    </row>
    <row r="359" spans="3:3" x14ac:dyDescent="0.25">
      <c r="C359" s="52"/>
    </row>
    <row r="360" spans="3:3" x14ac:dyDescent="0.25">
      <c r="C360" s="52"/>
    </row>
    <row r="361" spans="3:3" x14ac:dyDescent="0.25">
      <c r="C361" s="52"/>
    </row>
    <row r="362" spans="3:3" x14ac:dyDescent="0.25">
      <c r="C362" s="52"/>
    </row>
    <row r="363" spans="3:3" x14ac:dyDescent="0.25">
      <c r="C363" s="52"/>
    </row>
    <row r="364" spans="3:3" x14ac:dyDescent="0.25">
      <c r="C364" s="52"/>
    </row>
    <row r="365" spans="3:3" x14ac:dyDescent="0.25">
      <c r="C365" s="52"/>
    </row>
    <row r="366" spans="3:3" x14ac:dyDescent="0.25">
      <c r="C366" s="52"/>
    </row>
    <row r="367" spans="3:3" x14ac:dyDescent="0.25">
      <c r="C367" s="52"/>
    </row>
    <row r="368" spans="3:3" x14ac:dyDescent="0.25">
      <c r="C368" s="52"/>
    </row>
    <row r="369" spans="3:3" x14ac:dyDescent="0.25">
      <c r="C369" s="52"/>
    </row>
    <row r="370" spans="3:3" x14ac:dyDescent="0.25">
      <c r="C370" s="52"/>
    </row>
    <row r="371" spans="3:3" x14ac:dyDescent="0.25">
      <c r="C371" s="52"/>
    </row>
    <row r="372" spans="3:3" x14ac:dyDescent="0.25">
      <c r="C372" s="52"/>
    </row>
    <row r="373" spans="3:3" x14ac:dyDescent="0.25">
      <c r="C373" s="52"/>
    </row>
    <row r="374" spans="3:3" x14ac:dyDescent="0.25">
      <c r="C374" s="52"/>
    </row>
    <row r="375" spans="3:3" x14ac:dyDescent="0.25">
      <c r="C375" s="52"/>
    </row>
    <row r="376" spans="3:3" x14ac:dyDescent="0.25">
      <c r="C376" s="52"/>
    </row>
    <row r="377" spans="3:3" x14ac:dyDescent="0.25">
      <c r="C377" s="52"/>
    </row>
    <row r="378" spans="3:3" x14ac:dyDescent="0.25">
      <c r="C378" s="52"/>
    </row>
    <row r="379" spans="3:3" x14ac:dyDescent="0.25">
      <c r="C379" s="52"/>
    </row>
    <row r="380" spans="3:3" x14ac:dyDescent="0.25">
      <c r="C380" s="52"/>
    </row>
    <row r="381" spans="3:3" x14ac:dyDescent="0.25">
      <c r="C381" s="52"/>
    </row>
    <row r="382" spans="3:3" x14ac:dyDescent="0.25">
      <c r="C382" s="52"/>
    </row>
    <row r="383" spans="3:3" x14ac:dyDescent="0.25">
      <c r="C383" s="52"/>
    </row>
    <row r="384" spans="3:3" x14ac:dyDescent="0.25">
      <c r="C384" s="52"/>
    </row>
    <row r="385" spans="3:3" x14ac:dyDescent="0.25">
      <c r="C385" s="52"/>
    </row>
    <row r="386" spans="3:3" x14ac:dyDescent="0.25">
      <c r="C386" s="52"/>
    </row>
    <row r="387" spans="3:3" x14ac:dyDescent="0.25">
      <c r="C387" s="52"/>
    </row>
    <row r="388" spans="3:3" x14ac:dyDescent="0.25">
      <c r="C388" s="52"/>
    </row>
    <row r="389" spans="3:3" x14ac:dyDescent="0.25">
      <c r="C389" s="52"/>
    </row>
    <row r="390" spans="3:3" x14ac:dyDescent="0.25">
      <c r="C390" s="52"/>
    </row>
    <row r="391" spans="3:3" x14ac:dyDescent="0.25">
      <c r="C391" s="52"/>
    </row>
    <row r="392" spans="3:3" x14ac:dyDescent="0.25">
      <c r="C392" s="52"/>
    </row>
    <row r="393" spans="3:3" x14ac:dyDescent="0.25">
      <c r="C393" s="52"/>
    </row>
    <row r="394" spans="3:3" x14ac:dyDescent="0.25">
      <c r="C394" s="52"/>
    </row>
    <row r="395" spans="3:3" x14ac:dyDescent="0.25">
      <c r="C395" s="52"/>
    </row>
    <row r="396" spans="3:3" x14ac:dyDescent="0.25">
      <c r="C396" s="52"/>
    </row>
    <row r="397" spans="3:3" x14ac:dyDescent="0.25">
      <c r="C397" s="52"/>
    </row>
    <row r="398" spans="3:3" x14ac:dyDescent="0.25">
      <c r="C398" s="52"/>
    </row>
    <row r="399" spans="3:3" x14ac:dyDescent="0.25">
      <c r="C399" s="52"/>
    </row>
    <row r="400" spans="3:3" x14ac:dyDescent="0.25">
      <c r="C400" s="52"/>
    </row>
    <row r="401" spans="3:3" x14ac:dyDescent="0.25">
      <c r="C401" s="52"/>
    </row>
    <row r="402" spans="3:3" x14ac:dyDescent="0.25">
      <c r="C402" s="52"/>
    </row>
    <row r="403" spans="3:3" x14ac:dyDescent="0.25">
      <c r="C403" s="52"/>
    </row>
    <row r="404" spans="3:3" x14ac:dyDescent="0.25">
      <c r="C404" s="52"/>
    </row>
    <row r="405" spans="3:3" x14ac:dyDescent="0.25">
      <c r="C405" s="52"/>
    </row>
    <row r="406" spans="3:3" x14ac:dyDescent="0.25">
      <c r="C406" s="52"/>
    </row>
    <row r="407" spans="3:3" x14ac:dyDescent="0.25">
      <c r="C407" s="52"/>
    </row>
    <row r="408" spans="3:3" x14ac:dyDescent="0.25">
      <c r="C408" s="52"/>
    </row>
    <row r="409" spans="3:3" x14ac:dyDescent="0.25">
      <c r="C409" s="52"/>
    </row>
    <row r="410" spans="3:3" x14ac:dyDescent="0.25">
      <c r="C410" s="52"/>
    </row>
    <row r="411" spans="3:3" x14ac:dyDescent="0.25">
      <c r="C411" s="52"/>
    </row>
    <row r="412" spans="3:3" x14ac:dyDescent="0.25">
      <c r="C412" s="52"/>
    </row>
    <row r="413" spans="3:3" x14ac:dyDescent="0.25">
      <c r="C413" s="52"/>
    </row>
    <row r="414" spans="3:3" x14ac:dyDescent="0.25">
      <c r="C414" s="52"/>
    </row>
    <row r="415" spans="3:3" x14ac:dyDescent="0.25">
      <c r="C415" s="52"/>
    </row>
    <row r="416" spans="3:3" x14ac:dyDescent="0.25">
      <c r="C416" s="52"/>
    </row>
    <row r="417" spans="3:3" x14ac:dyDescent="0.25">
      <c r="C417" s="52"/>
    </row>
    <row r="418" spans="3:3" x14ac:dyDescent="0.25">
      <c r="C418" s="52"/>
    </row>
    <row r="419" spans="3:3" x14ac:dyDescent="0.25">
      <c r="C419" s="52"/>
    </row>
    <row r="420" spans="3:3" x14ac:dyDescent="0.25">
      <c r="C420" s="52"/>
    </row>
    <row r="421" spans="3:3" x14ac:dyDescent="0.25">
      <c r="C421" s="52"/>
    </row>
    <row r="422" spans="3:3" x14ac:dyDescent="0.25">
      <c r="C422" s="52"/>
    </row>
    <row r="423" spans="3:3" x14ac:dyDescent="0.25">
      <c r="C423" s="52"/>
    </row>
    <row r="424" spans="3:3" x14ac:dyDescent="0.25">
      <c r="C424" s="52"/>
    </row>
    <row r="425" spans="3:3" x14ac:dyDescent="0.25">
      <c r="C425" s="52"/>
    </row>
    <row r="426" spans="3:3" x14ac:dyDescent="0.25">
      <c r="C426" s="52"/>
    </row>
    <row r="427" spans="3:3" x14ac:dyDescent="0.25">
      <c r="C427" s="52"/>
    </row>
    <row r="428" spans="3:3" x14ac:dyDescent="0.25">
      <c r="C428" s="52"/>
    </row>
    <row r="429" spans="3:3" x14ac:dyDescent="0.25">
      <c r="C429" s="52"/>
    </row>
    <row r="430" spans="3:3" x14ac:dyDescent="0.25">
      <c r="C430" s="52"/>
    </row>
    <row r="431" spans="3:3" x14ac:dyDescent="0.25">
      <c r="C431" s="52"/>
    </row>
    <row r="432" spans="3:3" x14ac:dyDescent="0.25">
      <c r="C432" s="52"/>
    </row>
    <row r="433" spans="3:3" x14ac:dyDescent="0.25">
      <c r="C433" s="52"/>
    </row>
    <row r="434" spans="3:3" x14ac:dyDescent="0.25">
      <c r="C434" s="52"/>
    </row>
    <row r="435" spans="3:3" x14ac:dyDescent="0.25">
      <c r="C435" s="52"/>
    </row>
    <row r="436" spans="3:3" x14ac:dyDescent="0.25">
      <c r="C436" s="52"/>
    </row>
    <row r="437" spans="3:3" x14ac:dyDescent="0.25">
      <c r="C437" s="52"/>
    </row>
    <row r="438" spans="3:3" x14ac:dyDescent="0.25">
      <c r="C438" s="52"/>
    </row>
    <row r="439" spans="3:3" x14ac:dyDescent="0.25">
      <c r="C439" s="52"/>
    </row>
    <row r="440" spans="3:3" x14ac:dyDescent="0.25">
      <c r="C440" s="52"/>
    </row>
    <row r="441" spans="3:3" x14ac:dyDescent="0.25">
      <c r="C441" s="52"/>
    </row>
    <row r="442" spans="3:3" x14ac:dyDescent="0.25">
      <c r="C442" s="52"/>
    </row>
    <row r="443" spans="3:3" x14ac:dyDescent="0.25">
      <c r="C443" s="52"/>
    </row>
    <row r="444" spans="3:3" x14ac:dyDescent="0.25">
      <c r="C444" s="52"/>
    </row>
    <row r="445" spans="3:3" x14ac:dyDescent="0.25">
      <c r="C445" s="52"/>
    </row>
    <row r="446" spans="3:3" x14ac:dyDescent="0.25">
      <c r="C446" s="52"/>
    </row>
    <row r="447" spans="3:3" x14ac:dyDescent="0.25">
      <c r="C447" s="52"/>
    </row>
    <row r="448" spans="3:3" x14ac:dyDescent="0.25">
      <c r="C448" s="52"/>
    </row>
    <row r="449" spans="3:3" x14ac:dyDescent="0.25">
      <c r="C449" s="52"/>
    </row>
    <row r="450" spans="3:3" x14ac:dyDescent="0.25">
      <c r="C450" s="52"/>
    </row>
    <row r="451" spans="3:3" x14ac:dyDescent="0.25">
      <c r="C451" s="52"/>
    </row>
    <row r="452" spans="3:3" x14ac:dyDescent="0.25">
      <c r="C452" s="52"/>
    </row>
    <row r="453" spans="3:3" x14ac:dyDescent="0.25">
      <c r="C453" s="52"/>
    </row>
    <row r="454" spans="3:3" x14ac:dyDescent="0.25">
      <c r="C454" s="52"/>
    </row>
    <row r="455" spans="3:3" x14ac:dyDescent="0.25">
      <c r="C455" s="52"/>
    </row>
    <row r="456" spans="3:3" x14ac:dyDescent="0.25">
      <c r="C456" s="52"/>
    </row>
    <row r="457" spans="3:3" x14ac:dyDescent="0.25">
      <c r="C457" s="52"/>
    </row>
    <row r="458" spans="3:3" x14ac:dyDescent="0.25">
      <c r="C458" s="52"/>
    </row>
    <row r="459" spans="3:3" x14ac:dyDescent="0.25">
      <c r="C459" s="52"/>
    </row>
    <row r="460" spans="3:3" x14ac:dyDescent="0.25">
      <c r="C460" s="52"/>
    </row>
    <row r="461" spans="3:3" x14ac:dyDescent="0.25">
      <c r="C461" s="52"/>
    </row>
    <row r="462" spans="3:3" x14ac:dyDescent="0.25">
      <c r="C462" s="52"/>
    </row>
    <row r="463" spans="3:3" x14ac:dyDescent="0.25">
      <c r="C463" s="52"/>
    </row>
    <row r="464" spans="3:3" x14ac:dyDescent="0.25">
      <c r="C464" s="52"/>
    </row>
    <row r="465" spans="3:3" x14ac:dyDescent="0.25">
      <c r="C465" s="52"/>
    </row>
    <row r="466" spans="3:3" x14ac:dyDescent="0.25">
      <c r="C466" s="52"/>
    </row>
    <row r="467" spans="3:3" x14ac:dyDescent="0.25">
      <c r="C467" s="52"/>
    </row>
    <row r="468" spans="3:3" x14ac:dyDescent="0.25">
      <c r="C468" s="52"/>
    </row>
    <row r="469" spans="3:3" x14ac:dyDescent="0.25">
      <c r="C469" s="52"/>
    </row>
    <row r="470" spans="3:3" x14ac:dyDescent="0.25">
      <c r="C470" s="52"/>
    </row>
    <row r="471" spans="3:3" x14ac:dyDescent="0.25">
      <c r="C471" s="52"/>
    </row>
    <row r="472" spans="3:3" x14ac:dyDescent="0.25">
      <c r="C472" s="52"/>
    </row>
    <row r="473" spans="3:3" x14ac:dyDescent="0.25">
      <c r="C473" s="52"/>
    </row>
    <row r="474" spans="3:3" x14ac:dyDescent="0.25">
      <c r="C474" s="52"/>
    </row>
    <row r="475" spans="3:3" x14ac:dyDescent="0.25">
      <c r="C475" s="52"/>
    </row>
    <row r="476" spans="3:3" x14ac:dyDescent="0.25">
      <c r="C476" s="52"/>
    </row>
    <row r="477" spans="3:3" x14ac:dyDescent="0.25">
      <c r="C477" s="52"/>
    </row>
    <row r="478" spans="3:3" x14ac:dyDescent="0.25">
      <c r="C478" s="52"/>
    </row>
    <row r="479" spans="3:3" x14ac:dyDescent="0.25">
      <c r="C479" s="52"/>
    </row>
    <row r="480" spans="3:3" x14ac:dyDescent="0.25">
      <c r="C480" s="52"/>
    </row>
    <row r="481" spans="3:3" x14ac:dyDescent="0.25">
      <c r="C481" s="52"/>
    </row>
    <row r="482" spans="3:3" x14ac:dyDescent="0.25">
      <c r="C482" s="52"/>
    </row>
    <row r="483" spans="3:3" x14ac:dyDescent="0.25">
      <c r="C483" s="52"/>
    </row>
    <row r="484" spans="3:3" x14ac:dyDescent="0.25">
      <c r="C484" s="52"/>
    </row>
    <row r="485" spans="3:3" x14ac:dyDescent="0.25">
      <c r="C485" s="52"/>
    </row>
    <row r="486" spans="3:3" x14ac:dyDescent="0.25">
      <c r="C486" s="52"/>
    </row>
    <row r="487" spans="3:3" x14ac:dyDescent="0.25">
      <c r="C487" s="52"/>
    </row>
    <row r="488" spans="3:3" x14ac:dyDescent="0.25">
      <c r="C488" s="52"/>
    </row>
    <row r="489" spans="3:3" x14ac:dyDescent="0.25">
      <c r="C489" s="52"/>
    </row>
    <row r="490" spans="3:3" x14ac:dyDescent="0.25">
      <c r="C490" s="52"/>
    </row>
    <row r="491" spans="3:3" x14ac:dyDescent="0.25">
      <c r="C491" s="52"/>
    </row>
    <row r="492" spans="3:3" x14ac:dyDescent="0.25">
      <c r="C492" s="52"/>
    </row>
    <row r="493" spans="3:3" x14ac:dyDescent="0.25">
      <c r="C493" s="52"/>
    </row>
    <row r="494" spans="3:3" x14ac:dyDescent="0.25">
      <c r="C494" s="52"/>
    </row>
    <row r="495" spans="3:3" x14ac:dyDescent="0.25">
      <c r="C495" s="52"/>
    </row>
    <row r="496" spans="3:3" x14ac:dyDescent="0.25">
      <c r="C496" s="52"/>
    </row>
    <row r="497" spans="3:3" x14ac:dyDescent="0.25">
      <c r="C497" s="52"/>
    </row>
    <row r="498" spans="3:3" x14ac:dyDescent="0.25">
      <c r="C498" s="52"/>
    </row>
    <row r="499" spans="3:3" x14ac:dyDescent="0.25">
      <c r="C499" s="52"/>
    </row>
    <row r="500" spans="3:3" x14ac:dyDescent="0.25">
      <c r="C500" s="52"/>
    </row>
    <row r="501" spans="3:3" x14ac:dyDescent="0.25">
      <c r="C501" s="52"/>
    </row>
    <row r="502" spans="3:3" x14ac:dyDescent="0.25">
      <c r="C502" s="52"/>
    </row>
    <row r="503" spans="3:3" x14ac:dyDescent="0.25">
      <c r="C503" s="52"/>
    </row>
    <row r="504" spans="3:3" x14ac:dyDescent="0.25">
      <c r="C504" s="52"/>
    </row>
    <row r="505" spans="3:3" x14ac:dyDescent="0.25">
      <c r="C505" s="52"/>
    </row>
    <row r="506" spans="3:3" x14ac:dyDescent="0.25">
      <c r="C506" s="52"/>
    </row>
    <row r="507" spans="3:3" x14ac:dyDescent="0.25">
      <c r="C507" s="52"/>
    </row>
    <row r="508" spans="3:3" x14ac:dyDescent="0.25">
      <c r="C508" s="52"/>
    </row>
    <row r="509" spans="3:3" x14ac:dyDescent="0.25">
      <c r="C509" s="52"/>
    </row>
    <row r="510" spans="3:3" x14ac:dyDescent="0.25">
      <c r="C510" s="52"/>
    </row>
    <row r="511" spans="3:3" x14ac:dyDescent="0.25">
      <c r="C511" s="52"/>
    </row>
    <row r="512" spans="3:3" x14ac:dyDescent="0.25">
      <c r="C512" s="52"/>
    </row>
    <row r="513" spans="3:3" x14ac:dyDescent="0.25">
      <c r="C513" s="52"/>
    </row>
    <row r="514" spans="3:3" x14ac:dyDescent="0.25">
      <c r="C514" s="52"/>
    </row>
    <row r="515" spans="3:3" x14ac:dyDescent="0.25">
      <c r="C515" s="52"/>
    </row>
    <row r="516" spans="3:3" x14ac:dyDescent="0.25">
      <c r="C516" s="52"/>
    </row>
    <row r="517" spans="3:3" x14ac:dyDescent="0.25">
      <c r="C517" s="52"/>
    </row>
    <row r="518" spans="3:3" x14ac:dyDescent="0.25">
      <c r="C518" s="52"/>
    </row>
    <row r="519" spans="3:3" x14ac:dyDescent="0.25">
      <c r="C519" s="52"/>
    </row>
    <row r="520" spans="3:3" x14ac:dyDescent="0.25">
      <c r="C520" s="52"/>
    </row>
    <row r="521" spans="3:3" x14ac:dyDescent="0.25">
      <c r="C521" s="52"/>
    </row>
    <row r="522" spans="3:3" x14ac:dyDescent="0.25">
      <c r="C522" s="52"/>
    </row>
    <row r="523" spans="3:3" x14ac:dyDescent="0.25">
      <c r="C523" s="52"/>
    </row>
    <row r="524" spans="3:3" x14ac:dyDescent="0.25">
      <c r="C524" s="52"/>
    </row>
    <row r="525" spans="3:3" x14ac:dyDescent="0.25">
      <c r="C525" s="52"/>
    </row>
    <row r="526" spans="3:3" x14ac:dyDescent="0.25">
      <c r="C526" s="52"/>
    </row>
    <row r="527" spans="3:3" x14ac:dyDescent="0.25">
      <c r="C527" s="52"/>
    </row>
    <row r="528" spans="3:3" x14ac:dyDescent="0.25">
      <c r="C528" s="52"/>
    </row>
    <row r="529" spans="3:3" x14ac:dyDescent="0.25">
      <c r="C529" s="52"/>
    </row>
    <row r="530" spans="3:3" x14ac:dyDescent="0.25">
      <c r="C530" s="52"/>
    </row>
    <row r="531" spans="3:3" x14ac:dyDescent="0.25">
      <c r="C531" s="52"/>
    </row>
    <row r="532" spans="3:3" x14ac:dyDescent="0.25">
      <c r="C532" s="52"/>
    </row>
    <row r="533" spans="3:3" x14ac:dyDescent="0.25">
      <c r="C533" s="52"/>
    </row>
    <row r="534" spans="3:3" x14ac:dyDescent="0.25">
      <c r="C534" s="52"/>
    </row>
    <row r="535" spans="3:3" x14ac:dyDescent="0.25">
      <c r="C535" s="52"/>
    </row>
    <row r="536" spans="3:3" x14ac:dyDescent="0.25">
      <c r="C536" s="52"/>
    </row>
    <row r="537" spans="3:3" x14ac:dyDescent="0.25">
      <c r="C537" s="52"/>
    </row>
    <row r="538" spans="3:3" x14ac:dyDescent="0.25">
      <c r="C538" s="52"/>
    </row>
    <row r="539" spans="3:3" x14ac:dyDescent="0.25">
      <c r="C539" s="52"/>
    </row>
    <row r="540" spans="3:3" x14ac:dyDescent="0.25">
      <c r="C540" s="52"/>
    </row>
    <row r="541" spans="3:3" x14ac:dyDescent="0.25">
      <c r="C541" s="52"/>
    </row>
    <row r="542" spans="3:3" x14ac:dyDescent="0.25">
      <c r="C542" s="52"/>
    </row>
    <row r="543" spans="3:3" x14ac:dyDescent="0.25">
      <c r="C543" s="52"/>
    </row>
    <row r="544" spans="3:3" x14ac:dyDescent="0.25">
      <c r="C544" s="52"/>
    </row>
    <row r="545" spans="3:3" x14ac:dyDescent="0.25">
      <c r="C545" s="52"/>
    </row>
    <row r="546" spans="3:3" x14ac:dyDescent="0.25">
      <c r="C546" s="52"/>
    </row>
    <row r="547" spans="3:3" x14ac:dyDescent="0.25">
      <c r="C547" s="52"/>
    </row>
    <row r="548" spans="3:3" x14ac:dyDescent="0.25">
      <c r="C548" s="52"/>
    </row>
    <row r="549" spans="3:3" x14ac:dyDescent="0.25">
      <c r="C549" s="52"/>
    </row>
    <row r="550" spans="3:3" x14ac:dyDescent="0.25">
      <c r="C550" s="52"/>
    </row>
    <row r="551" spans="3:3" x14ac:dyDescent="0.25">
      <c r="C551" s="52"/>
    </row>
    <row r="552" spans="3:3" x14ac:dyDescent="0.25">
      <c r="C552" s="52"/>
    </row>
    <row r="553" spans="3:3" x14ac:dyDescent="0.25">
      <c r="C553" s="52"/>
    </row>
    <row r="554" spans="3:3" x14ac:dyDescent="0.25">
      <c r="C554" s="52"/>
    </row>
    <row r="555" spans="3:3" x14ac:dyDescent="0.25">
      <c r="C555" s="52"/>
    </row>
    <row r="556" spans="3:3" x14ac:dyDescent="0.25">
      <c r="C556" s="52"/>
    </row>
    <row r="557" spans="3:3" x14ac:dyDescent="0.25">
      <c r="C557" s="52"/>
    </row>
    <row r="558" spans="3:3" x14ac:dyDescent="0.25">
      <c r="C558" s="52"/>
    </row>
    <row r="559" spans="3:3" x14ac:dyDescent="0.25">
      <c r="C559" s="52"/>
    </row>
    <row r="560" spans="3:3" x14ac:dyDescent="0.25">
      <c r="C560" s="52"/>
    </row>
    <row r="561" spans="3:3" x14ac:dyDescent="0.25">
      <c r="C561" s="52"/>
    </row>
    <row r="562" spans="3:3" x14ac:dyDescent="0.25">
      <c r="C562" s="52"/>
    </row>
    <row r="563" spans="3:3" x14ac:dyDescent="0.25">
      <c r="C563" s="52"/>
    </row>
    <row r="564" spans="3:3" x14ac:dyDescent="0.25">
      <c r="C564" s="52"/>
    </row>
    <row r="565" spans="3:3" x14ac:dyDescent="0.25">
      <c r="C565" s="52"/>
    </row>
    <row r="566" spans="3:3" x14ac:dyDescent="0.25">
      <c r="C566" s="52"/>
    </row>
    <row r="567" spans="3:3" x14ac:dyDescent="0.25">
      <c r="C567" s="52"/>
    </row>
    <row r="568" spans="3:3" x14ac:dyDescent="0.25">
      <c r="C568" s="52"/>
    </row>
    <row r="569" spans="3:3" x14ac:dyDescent="0.25">
      <c r="C569" s="52"/>
    </row>
    <row r="570" spans="3:3" x14ac:dyDescent="0.25">
      <c r="C570" s="52"/>
    </row>
    <row r="571" spans="3:3" x14ac:dyDescent="0.25">
      <c r="C571" s="52"/>
    </row>
    <row r="572" spans="3:3" x14ac:dyDescent="0.25">
      <c r="C572" s="52"/>
    </row>
    <row r="573" spans="3:3" x14ac:dyDescent="0.25">
      <c r="C573" s="52"/>
    </row>
    <row r="574" spans="3:3" x14ac:dyDescent="0.25">
      <c r="C574" s="52"/>
    </row>
    <row r="575" spans="3:3" x14ac:dyDescent="0.25">
      <c r="C575" s="52"/>
    </row>
    <row r="576" spans="3:3" x14ac:dyDescent="0.25">
      <c r="C576" s="52"/>
    </row>
    <row r="577" spans="3:3" x14ac:dyDescent="0.25">
      <c r="C577" s="52"/>
    </row>
    <row r="578" spans="3:3" x14ac:dyDescent="0.25">
      <c r="C578" s="52"/>
    </row>
    <row r="579" spans="3:3" x14ac:dyDescent="0.25">
      <c r="C579" s="52"/>
    </row>
    <row r="580" spans="3:3" x14ac:dyDescent="0.25">
      <c r="C580" s="52"/>
    </row>
    <row r="581" spans="3:3" x14ac:dyDescent="0.25">
      <c r="C581" s="52"/>
    </row>
    <row r="582" spans="3:3" x14ac:dyDescent="0.25">
      <c r="C582" s="52"/>
    </row>
    <row r="583" spans="3:3" x14ac:dyDescent="0.25">
      <c r="C583" s="52"/>
    </row>
    <row r="584" spans="3:3" x14ac:dyDescent="0.25">
      <c r="C584" s="52"/>
    </row>
    <row r="585" spans="3:3" x14ac:dyDescent="0.25">
      <c r="C585" s="52"/>
    </row>
    <row r="586" spans="3:3" x14ac:dyDescent="0.25">
      <c r="C586" s="52"/>
    </row>
    <row r="587" spans="3:3" x14ac:dyDescent="0.25">
      <c r="C587" s="52"/>
    </row>
    <row r="588" spans="3:3" x14ac:dyDescent="0.25">
      <c r="C588" s="52"/>
    </row>
    <row r="589" spans="3:3" x14ac:dyDescent="0.25">
      <c r="C589" s="52"/>
    </row>
    <row r="590" spans="3:3" x14ac:dyDescent="0.25">
      <c r="C590" s="52"/>
    </row>
    <row r="591" spans="3:3" x14ac:dyDescent="0.25">
      <c r="C591" s="52"/>
    </row>
    <row r="592" spans="3:3" x14ac:dyDescent="0.25">
      <c r="C592" s="52"/>
    </row>
    <row r="593" spans="3:3" x14ac:dyDescent="0.25">
      <c r="C593" s="52"/>
    </row>
    <row r="594" spans="3:3" x14ac:dyDescent="0.25">
      <c r="C594" s="52"/>
    </row>
    <row r="595" spans="3:3" x14ac:dyDescent="0.25">
      <c r="C595" s="52"/>
    </row>
    <row r="596" spans="3:3" x14ac:dyDescent="0.25">
      <c r="C596" s="52"/>
    </row>
    <row r="597" spans="3:3" x14ac:dyDescent="0.25">
      <c r="C597" s="52"/>
    </row>
    <row r="598" spans="3:3" x14ac:dyDescent="0.25">
      <c r="C598" s="52"/>
    </row>
    <row r="599" spans="3:3" x14ac:dyDescent="0.25">
      <c r="C599" s="52"/>
    </row>
    <row r="600" spans="3:3" x14ac:dyDescent="0.25">
      <c r="C600" s="52"/>
    </row>
    <row r="601" spans="3:3" x14ac:dyDescent="0.25">
      <c r="C601" s="52"/>
    </row>
    <row r="602" spans="3:3" x14ac:dyDescent="0.25">
      <c r="C602" s="52"/>
    </row>
    <row r="603" spans="3:3" x14ac:dyDescent="0.25">
      <c r="C603" s="52"/>
    </row>
    <row r="604" spans="3:3" x14ac:dyDescent="0.25">
      <c r="C604" s="52"/>
    </row>
    <row r="605" spans="3:3" x14ac:dyDescent="0.25">
      <c r="C605" s="52"/>
    </row>
    <row r="606" spans="3:3" x14ac:dyDescent="0.25">
      <c r="C606" s="52"/>
    </row>
    <row r="607" spans="3:3" x14ac:dyDescent="0.25">
      <c r="C607" s="52"/>
    </row>
    <row r="608" spans="3:3" x14ac:dyDescent="0.25">
      <c r="C608" s="52"/>
    </row>
    <row r="609" spans="3:3" x14ac:dyDescent="0.25">
      <c r="C609" s="52"/>
    </row>
    <row r="610" spans="3:3" x14ac:dyDescent="0.25">
      <c r="C610" s="52"/>
    </row>
    <row r="611" spans="3:3" x14ac:dyDescent="0.25">
      <c r="C611" s="52"/>
    </row>
    <row r="612" spans="3:3" x14ac:dyDescent="0.25">
      <c r="C612" s="52"/>
    </row>
    <row r="613" spans="3:3" x14ac:dyDescent="0.25">
      <c r="C613" s="52"/>
    </row>
    <row r="614" spans="3:3" x14ac:dyDescent="0.25">
      <c r="C614" s="52"/>
    </row>
    <row r="615" spans="3:3" x14ac:dyDescent="0.25">
      <c r="C615" s="52"/>
    </row>
    <row r="616" spans="3:3" x14ac:dyDescent="0.25">
      <c r="C616" s="52"/>
    </row>
    <row r="617" spans="3:3" x14ac:dyDescent="0.25">
      <c r="C617" s="52"/>
    </row>
    <row r="618" spans="3:3" x14ac:dyDescent="0.25">
      <c r="C618" s="52"/>
    </row>
    <row r="619" spans="3:3" x14ac:dyDescent="0.25">
      <c r="C619" s="52"/>
    </row>
    <row r="620" spans="3:3" x14ac:dyDescent="0.25">
      <c r="C620" s="52"/>
    </row>
    <row r="621" spans="3:3" x14ac:dyDescent="0.25">
      <c r="C621" s="52"/>
    </row>
  </sheetData>
  <mergeCells count="52">
    <mergeCell ref="A18:A20"/>
    <mergeCell ref="B18:B20"/>
    <mergeCell ref="C18:C20"/>
    <mergeCell ref="D18:D20"/>
    <mergeCell ref="E18:G18"/>
    <mergeCell ref="B1:O1"/>
    <mergeCell ref="B2:O2"/>
    <mergeCell ref="B3:O3"/>
    <mergeCell ref="B4:O4"/>
    <mergeCell ref="A16:O16"/>
    <mergeCell ref="B5:O5"/>
    <mergeCell ref="B6:O6"/>
    <mergeCell ref="B7:O7"/>
    <mergeCell ref="B8:O8"/>
    <mergeCell ref="B9:O9"/>
    <mergeCell ref="B10:O10"/>
    <mergeCell ref="B11:O11"/>
    <mergeCell ref="B12:O12"/>
    <mergeCell ref="B13:O13"/>
    <mergeCell ref="B14:O14"/>
    <mergeCell ref="H18:H20"/>
    <mergeCell ref="I18:K18"/>
    <mergeCell ref="L18:L20"/>
    <mergeCell ref="M18:O18"/>
    <mergeCell ref="E19:F19"/>
    <mergeCell ref="G19:G20"/>
    <mergeCell ref="I19:J19"/>
    <mergeCell ref="K19:K20"/>
    <mergeCell ref="M19:N19"/>
    <mergeCell ref="O19:O20"/>
    <mergeCell ref="B21:O21"/>
    <mergeCell ref="B88:O88"/>
    <mergeCell ref="B95:O95"/>
    <mergeCell ref="B96:O96"/>
    <mergeCell ref="B103:O103"/>
    <mergeCell ref="B22:O22"/>
    <mergeCell ref="B30:O30"/>
    <mergeCell ref="B51:O51"/>
    <mergeCell ref="B79:O79"/>
    <mergeCell ref="B76:O76"/>
    <mergeCell ref="B48:O48"/>
    <mergeCell ref="B114:O114"/>
    <mergeCell ref="B118:O118"/>
    <mergeCell ref="B138:O138"/>
    <mergeCell ref="B147:O147"/>
    <mergeCell ref="B152:O152"/>
    <mergeCell ref="B153:O153"/>
    <mergeCell ref="B156:O156"/>
    <mergeCell ref="B157:O157"/>
    <mergeCell ref="B161:O161"/>
    <mergeCell ref="B165:O165"/>
    <mergeCell ref="B162:O162"/>
  </mergeCells>
  <pageMargins left="1.1811023622047245" right="0.39370078740157483" top="0.78740157480314965" bottom="0.55118110236220474" header="0.31496062992125984" footer="0.31496062992125984"/>
  <pageSetup paperSize="9" scale="9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139"/>
  <sheetViews>
    <sheetView showZeros="0" tabSelected="1" topLeftCell="A7" zoomScaleNormal="100" workbookViewId="0">
      <selection activeCell="X31" sqref="X31"/>
    </sheetView>
  </sheetViews>
  <sheetFormatPr defaultColWidth="9.140625" defaultRowHeight="15" x14ac:dyDescent="0.25"/>
  <cols>
    <col min="1" max="1" width="4.5703125" style="2" customWidth="1"/>
    <col min="2" max="2" width="49.85546875" style="2" customWidth="1"/>
    <col min="3" max="10" width="10.5703125" style="2" hidden="1" customWidth="1"/>
    <col min="11" max="13" width="10" style="2" customWidth="1"/>
    <col min="14" max="14" width="10.42578125" style="2" customWidth="1"/>
    <col min="15" max="16" width="9.140625" style="2" hidden="1" customWidth="1"/>
    <col min="17" max="19" width="9.140625" style="2" customWidth="1"/>
    <col min="20" max="16384" width="9.140625" style="2"/>
  </cols>
  <sheetData>
    <row r="1" spans="2:15" x14ac:dyDescent="0.25">
      <c r="B1" s="723" t="s">
        <v>268</v>
      </c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</row>
    <row r="2" spans="2:15" x14ac:dyDescent="0.25">
      <c r="B2" s="723" t="s">
        <v>467</v>
      </c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</row>
    <row r="3" spans="2:15" x14ac:dyDescent="0.25">
      <c r="B3" s="723" t="s">
        <v>522</v>
      </c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</row>
    <row r="4" spans="2:15" x14ac:dyDescent="0.25">
      <c r="B4" s="723" t="s">
        <v>288</v>
      </c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</row>
    <row r="5" spans="2:15" x14ac:dyDescent="0.25">
      <c r="B5" s="725" t="s">
        <v>530</v>
      </c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</row>
    <row r="6" spans="2:15" x14ac:dyDescent="0.25">
      <c r="B6" s="725" t="s">
        <v>554</v>
      </c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</row>
    <row r="7" spans="2:15" ht="15" customHeight="1" x14ac:dyDescent="0.25">
      <c r="B7" s="725" t="s">
        <v>556</v>
      </c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</row>
    <row r="8" spans="2:15" ht="15" customHeight="1" x14ac:dyDescent="0.25">
      <c r="B8" s="725" t="s">
        <v>559</v>
      </c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</row>
    <row r="9" spans="2:15" ht="15" hidden="1" customHeight="1" x14ac:dyDescent="0.25">
      <c r="B9" s="725" t="s">
        <v>471</v>
      </c>
      <c r="C9" s="725"/>
      <c r="D9" s="725"/>
      <c r="E9" s="725"/>
      <c r="F9" s="725"/>
      <c r="G9" s="725"/>
      <c r="H9" s="725"/>
      <c r="I9" s="725"/>
      <c r="J9" s="725"/>
      <c r="K9" s="725"/>
      <c r="L9" s="725"/>
      <c r="M9" s="725"/>
      <c r="N9" s="725"/>
      <c r="O9" s="725"/>
    </row>
    <row r="10" spans="2:15" ht="15" hidden="1" customHeight="1" x14ac:dyDescent="0.25">
      <c r="B10" s="725" t="s">
        <v>334</v>
      </c>
      <c r="C10" s="725"/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725"/>
      <c r="O10" s="725"/>
    </row>
    <row r="11" spans="2:15" ht="15" hidden="1" customHeight="1" x14ac:dyDescent="0.25">
      <c r="B11" s="725" t="s">
        <v>471</v>
      </c>
      <c r="C11" s="725"/>
      <c r="D11" s="725"/>
      <c r="E11" s="725"/>
      <c r="F11" s="725"/>
      <c r="G11" s="725"/>
      <c r="H11" s="725"/>
      <c r="I11" s="725"/>
      <c r="J11" s="725"/>
      <c r="K11" s="725"/>
      <c r="L11" s="725"/>
      <c r="M11" s="725"/>
      <c r="N11" s="725"/>
      <c r="O11" s="725"/>
    </row>
    <row r="12" spans="2:15" ht="15" hidden="1" customHeight="1" x14ac:dyDescent="0.25">
      <c r="B12" s="725" t="s">
        <v>334</v>
      </c>
      <c r="C12" s="725"/>
      <c r="D12" s="725"/>
      <c r="E12" s="725"/>
      <c r="F12" s="725"/>
      <c r="G12" s="725"/>
      <c r="H12" s="725"/>
      <c r="I12" s="725"/>
      <c r="J12" s="725"/>
      <c r="K12" s="725"/>
      <c r="L12" s="725"/>
      <c r="M12" s="725"/>
      <c r="N12" s="725"/>
      <c r="O12" s="725"/>
    </row>
    <row r="13" spans="2:15" ht="15" hidden="1" customHeight="1" x14ac:dyDescent="0.25">
      <c r="B13" s="725" t="s">
        <v>471</v>
      </c>
      <c r="C13" s="725"/>
      <c r="D13" s="725"/>
      <c r="E13" s="725"/>
      <c r="F13" s="725"/>
      <c r="G13" s="725"/>
      <c r="H13" s="725"/>
      <c r="I13" s="725"/>
      <c r="J13" s="725"/>
      <c r="K13" s="725"/>
      <c r="L13" s="725"/>
      <c r="M13" s="725"/>
      <c r="N13" s="725"/>
      <c r="O13" s="725"/>
    </row>
    <row r="14" spans="2:15" ht="15" hidden="1" customHeight="1" x14ac:dyDescent="0.25">
      <c r="B14" s="725" t="s">
        <v>334</v>
      </c>
      <c r="C14" s="725"/>
      <c r="D14" s="725"/>
      <c r="E14" s="725"/>
      <c r="F14" s="725"/>
      <c r="G14" s="725"/>
      <c r="H14" s="725"/>
      <c r="I14" s="725"/>
      <c r="J14" s="725"/>
      <c r="K14" s="725"/>
      <c r="L14" s="725"/>
      <c r="M14" s="725"/>
      <c r="N14" s="725"/>
      <c r="O14" s="725"/>
    </row>
    <row r="15" spans="2:15" ht="15" hidden="1" customHeight="1" x14ac:dyDescent="0.25">
      <c r="B15" s="725" t="s">
        <v>471</v>
      </c>
      <c r="C15" s="725"/>
      <c r="D15" s="725"/>
      <c r="E15" s="725"/>
      <c r="F15" s="725"/>
      <c r="G15" s="725"/>
      <c r="H15" s="725"/>
      <c r="I15" s="725"/>
      <c r="J15" s="725"/>
      <c r="K15" s="725"/>
      <c r="L15" s="725"/>
      <c r="M15" s="725"/>
      <c r="N15" s="725"/>
      <c r="O15" s="725"/>
    </row>
    <row r="16" spans="2:15" ht="15" hidden="1" customHeight="1" x14ac:dyDescent="0.25">
      <c r="B16" s="725" t="s">
        <v>334</v>
      </c>
      <c r="C16" s="725"/>
      <c r="D16" s="725"/>
      <c r="E16" s="725"/>
      <c r="F16" s="725"/>
      <c r="G16" s="725"/>
      <c r="H16" s="725"/>
      <c r="I16" s="725"/>
      <c r="J16" s="725"/>
      <c r="K16" s="725"/>
      <c r="L16" s="725"/>
      <c r="M16" s="725"/>
      <c r="N16" s="725"/>
      <c r="O16" s="725"/>
    </row>
    <row r="17" spans="1:15" ht="15" hidden="1" customHeight="1" x14ac:dyDescent="0.25">
      <c r="B17" s="725" t="s">
        <v>471</v>
      </c>
      <c r="C17" s="725"/>
      <c r="D17" s="725"/>
      <c r="E17" s="725"/>
      <c r="F17" s="725"/>
      <c r="G17" s="725"/>
      <c r="H17" s="725"/>
      <c r="I17" s="725"/>
      <c r="J17" s="725"/>
      <c r="K17" s="725"/>
      <c r="L17" s="725"/>
      <c r="M17" s="725"/>
      <c r="N17" s="725"/>
      <c r="O17" s="725"/>
    </row>
    <row r="18" spans="1:15" ht="15" hidden="1" customHeight="1" x14ac:dyDescent="0.25">
      <c r="B18" s="725" t="s">
        <v>334</v>
      </c>
      <c r="C18" s="725"/>
      <c r="D18" s="725"/>
      <c r="E18" s="725"/>
      <c r="F18" s="725"/>
      <c r="G18" s="725"/>
      <c r="H18" s="725"/>
      <c r="I18" s="725"/>
      <c r="J18" s="725"/>
      <c r="K18" s="725"/>
      <c r="L18" s="725"/>
      <c r="M18" s="725"/>
      <c r="N18" s="725"/>
      <c r="O18" s="725"/>
    </row>
    <row r="19" spans="1:15" ht="15" hidden="1" customHeight="1" x14ac:dyDescent="0.25">
      <c r="B19" s="725" t="s">
        <v>471</v>
      </c>
      <c r="C19" s="725"/>
      <c r="D19" s="725"/>
      <c r="E19" s="725"/>
      <c r="F19" s="725"/>
      <c r="G19" s="725"/>
      <c r="H19" s="725"/>
      <c r="I19" s="725"/>
      <c r="J19" s="725"/>
      <c r="K19" s="725"/>
      <c r="L19" s="725"/>
      <c r="M19" s="725"/>
      <c r="N19" s="725"/>
      <c r="O19" s="725"/>
    </row>
    <row r="20" spans="1:15" ht="15" hidden="1" customHeight="1" x14ac:dyDescent="0.25">
      <c r="B20" s="725" t="s">
        <v>334</v>
      </c>
      <c r="C20" s="725"/>
      <c r="D20" s="725"/>
      <c r="E20" s="725"/>
      <c r="F20" s="725"/>
      <c r="G20" s="725"/>
      <c r="H20" s="725"/>
      <c r="I20" s="725"/>
      <c r="J20" s="725"/>
      <c r="K20" s="725"/>
      <c r="L20" s="725"/>
      <c r="M20" s="725"/>
      <c r="N20" s="725"/>
      <c r="O20" s="725"/>
    </row>
    <row r="22" spans="1:15" x14ac:dyDescent="0.25">
      <c r="A22" s="611" t="s">
        <v>475</v>
      </c>
      <c r="B22" s="611"/>
      <c r="C22" s="611"/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</row>
    <row r="23" spans="1:15" ht="17.25" customHeight="1" x14ac:dyDescent="0.25">
      <c r="A23" s="57"/>
      <c r="B23" s="57"/>
      <c r="C23" s="57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4" t="s">
        <v>306</v>
      </c>
      <c r="O23" s="4"/>
    </row>
    <row r="24" spans="1:15" ht="15" customHeight="1" x14ac:dyDescent="0.25">
      <c r="A24" s="616" t="s">
        <v>5</v>
      </c>
      <c r="B24" s="619" t="s">
        <v>199</v>
      </c>
      <c r="C24" s="632" t="s">
        <v>276</v>
      </c>
      <c r="D24" s="636" t="s">
        <v>174</v>
      </c>
      <c r="E24" s="636"/>
      <c r="F24" s="637"/>
      <c r="G24" s="622" t="s">
        <v>278</v>
      </c>
      <c r="H24" s="625" t="s">
        <v>174</v>
      </c>
      <c r="I24" s="626"/>
      <c r="J24" s="627"/>
      <c r="K24" s="631" t="s">
        <v>0</v>
      </c>
      <c r="L24" s="640" t="s">
        <v>174</v>
      </c>
      <c r="M24" s="641"/>
      <c r="N24" s="642"/>
    </row>
    <row r="25" spans="1:15" ht="15" customHeight="1" x14ac:dyDescent="0.25">
      <c r="A25" s="617"/>
      <c r="B25" s="620"/>
      <c r="C25" s="633"/>
      <c r="D25" s="637" t="s">
        <v>1</v>
      </c>
      <c r="E25" s="651"/>
      <c r="F25" s="638" t="s">
        <v>2</v>
      </c>
      <c r="G25" s="623"/>
      <c r="H25" s="650" t="s">
        <v>1</v>
      </c>
      <c r="I25" s="650"/>
      <c r="J25" s="615" t="s">
        <v>2</v>
      </c>
      <c r="K25" s="631"/>
      <c r="L25" s="631" t="s">
        <v>1</v>
      </c>
      <c r="M25" s="631"/>
      <c r="N25" s="614" t="s">
        <v>2</v>
      </c>
    </row>
    <row r="26" spans="1:15" ht="28.5" customHeight="1" x14ac:dyDescent="0.25">
      <c r="A26" s="618"/>
      <c r="B26" s="621"/>
      <c r="C26" s="634"/>
      <c r="D26" s="110" t="s">
        <v>3</v>
      </c>
      <c r="E26" s="111" t="s">
        <v>4</v>
      </c>
      <c r="F26" s="638"/>
      <c r="G26" s="624"/>
      <c r="H26" s="112" t="s">
        <v>3</v>
      </c>
      <c r="I26" s="108" t="s">
        <v>4</v>
      </c>
      <c r="J26" s="615"/>
      <c r="K26" s="631"/>
      <c r="L26" s="109" t="s">
        <v>3</v>
      </c>
      <c r="M26" s="107" t="s">
        <v>4</v>
      </c>
      <c r="N26" s="614"/>
    </row>
    <row r="27" spans="1:15" ht="15" customHeight="1" x14ac:dyDescent="0.25">
      <c r="A27" s="5" t="s">
        <v>59</v>
      </c>
      <c r="B27" s="29" t="s">
        <v>6</v>
      </c>
      <c r="C27" s="16">
        <f>D27+F27</f>
        <v>9842.3999999999978</v>
      </c>
      <c r="D27" s="16">
        <f>'4 pr._savarankiškosios f-jos'!E94+'5 pr._valstybinės f-jos'!E98+'7 pr._kita dotacija'!E82+'9 pr._įstaigų pajamos'!E38+'10 pr._skolintos lėšos'!E27+'11 pr._nepanaudotos lėšos'!E29+'11 pr._nepanaudotos lėšos'!E102</f>
        <v>7168.5999999999976</v>
      </c>
      <c r="E27" s="16">
        <f>'4 pr._savarankiškosios f-jos'!F94+'5 pr._valstybinės f-jos'!F98+'7 pr._kita dotacija'!F82+'9 pr._įstaigų pajamos'!F38+'10 pr._skolintos lėšos'!F27+'11 pr._nepanaudotos lėšos'!F29+'11 pr._nepanaudotos lėšos'!F102</f>
        <v>5166.1000000000004</v>
      </c>
      <c r="F27" s="16">
        <f>'4 pr._savarankiškosios f-jos'!G94+'5 pr._valstybinės f-jos'!G98+'7 pr._kita dotacija'!G82+'9 pr._įstaigų pajamos'!G38+'10 pr._skolintos lėšos'!G27+'11 pr._nepanaudotos lėšos'!G29+'11 pr._nepanaudotos lėšos'!G102</f>
        <v>2673.8</v>
      </c>
      <c r="G27" s="10">
        <f t="shared" ref="G27" si="0">H27+J27</f>
        <v>33.5</v>
      </c>
      <c r="H27" s="10">
        <f>'4 pr._savarankiškosios f-jos'!I94+'5 pr._valstybinės f-jos'!I98+'7 pr._kita dotacija'!I82+'9 pr._įstaigų pajamos'!I38+'10 pr._skolintos lėšos'!I27+'11 pr._nepanaudotos lėšos'!I29+'11 pr._nepanaudotos lėšos'!I102</f>
        <v>21.5</v>
      </c>
      <c r="I27" s="10">
        <f>'4 pr._savarankiškosios f-jos'!J94+'5 pr._valstybinės f-jos'!J98+'7 pr._kita dotacija'!J82+'9 pr._įstaigų pajamos'!J38+'10 pr._skolintos lėšos'!J27+'11 pr._nepanaudotos lėšos'!J29+'11 pr._nepanaudotos lėšos'!J102</f>
        <v>2.3000000000000003</v>
      </c>
      <c r="J27" s="10">
        <f>'4 pr._savarankiškosios f-jos'!K94+'5 pr._valstybinės f-jos'!K98+'7 pr._kita dotacija'!K82+'9 pr._įstaigų pajamos'!K38+'10 pr._skolintos lėšos'!K27+'11 pr._nepanaudotos lėšos'!K29+'11 pr._nepanaudotos lėšos'!K102</f>
        <v>12</v>
      </c>
      <c r="K27" s="12">
        <f t="shared" ref="K27" si="1">L27+N27</f>
        <v>9875.8999999999978</v>
      </c>
      <c r="L27" s="92">
        <f>'4 pr._savarankiškosios f-jos'!M94+'5 pr._valstybinės f-jos'!M98+'7 pr._kita dotacija'!M82+'9 pr._įstaigų pajamos'!M38+'10 pr._skolintos lėšos'!M27+'11 pr._nepanaudotos lėšos'!M29+'11 pr._nepanaudotos lėšos'!M102</f>
        <v>7190.0999999999985</v>
      </c>
      <c r="M27" s="92">
        <f>'4 pr._savarankiškosios f-jos'!N94+'5 pr._valstybinės f-jos'!N98+'7 pr._kita dotacija'!N82+'9 pr._įstaigų pajamos'!N38+'10 pr._skolintos lėšos'!N27+'11 pr._nepanaudotos lėšos'!N29+'11 pr._nepanaudotos lėšos'!N102</f>
        <v>5168.3999999999996</v>
      </c>
      <c r="N27" s="92">
        <f>'4 pr._savarankiškosios f-jos'!O94+'5 pr._valstybinės f-jos'!O98+'7 pr._kita dotacija'!O82+'9 pr._įstaigų pajamos'!O38+'10 pr._skolintos lėšos'!O27+'11 pr._nepanaudotos lėšos'!O29+'11 pr._nepanaudotos lėšos'!O102</f>
        <v>2685.8</v>
      </c>
    </row>
    <row r="28" spans="1:15" ht="15" customHeight="1" x14ac:dyDescent="0.25">
      <c r="A28" s="5" t="s">
        <v>163</v>
      </c>
      <c r="B28" s="29" t="s">
        <v>49</v>
      </c>
      <c r="C28" s="16">
        <f t="shared" ref="C28:C33" si="2">D28+F28</f>
        <v>9965.3000000000011</v>
      </c>
      <c r="D28" s="16">
        <f>'4 pr._savarankiškosios f-jos'!E148+'8 pr._aplinkos apsaugos s. p.'!E19+'9 pr._įstaigų pajamos'!E52+'10 pr._skolintos lėšos'!E34+'7 pr._kita dotacija'!E95+'11 pr._nepanaudotos lėšos'!E47+'11 pr._nepanaudotos lėšos'!E113+'11 pr._nepanaudotos lėšos'!E155+'11 pr._nepanaudotos lėšos'!E160+'11 pr._nepanaudotos lėšos'!E164</f>
        <v>4631.3</v>
      </c>
      <c r="E28" s="16">
        <f>'4 pr._savarankiškosios f-jos'!F148+'8 pr._aplinkos apsaugos s. p.'!F19+'9 pr._įstaigų pajamos'!F52+'10 pr._skolintos lėšos'!F34+'7 pr._kita dotacija'!F95+'11 pr._nepanaudotos lėšos'!F47+'11 pr._nepanaudotos lėšos'!F113+'11 pr._nepanaudotos lėšos'!F155+'11 pr._nepanaudotos lėšos'!F160+'11 pr._nepanaudotos lėšos'!F164</f>
        <v>61.099999999999994</v>
      </c>
      <c r="F28" s="16">
        <f>'4 pr._savarankiškosios f-jos'!G148+'8 pr._aplinkos apsaugos s. p.'!G19+'9 pr._įstaigų pajamos'!G52+'10 pr._skolintos lėšos'!G34+'7 pr._kita dotacija'!G95+'11 pr._nepanaudotos lėšos'!G47+'11 pr._nepanaudotos lėšos'!G113+'11 pr._nepanaudotos lėšos'!G155+'11 pr._nepanaudotos lėšos'!G160+'11 pr._nepanaudotos lėšos'!G164</f>
        <v>5334.0000000000009</v>
      </c>
      <c r="G28" s="10">
        <f t="shared" ref="G28:G30" si="3">H28+J28</f>
        <v>-38.900000000000006</v>
      </c>
      <c r="H28" s="10">
        <f>'4 pr._savarankiškosios f-jos'!I148+'8 pr._aplinkos apsaugos s. p.'!I19+'9 pr._įstaigų pajamos'!I52+'10 pr._skolintos lėšos'!I34+'7 pr._kita dotacija'!I95+'11 pr._nepanaudotos lėšos'!I47+'11 pr._nepanaudotos lėšos'!I113+'11 pr._nepanaudotos lėšos'!I155+'11 pr._nepanaudotos lėšos'!I160+'11 pr._nepanaudotos lėšos'!I164</f>
        <v>-64.900000000000006</v>
      </c>
      <c r="I28" s="10">
        <f>'4 pr._savarankiškosios f-jos'!J148+'8 pr._aplinkos apsaugos s. p.'!J19+'9 pr._įstaigų pajamos'!J52+'10 pr._skolintos lėšos'!J34+'7 pr._kita dotacija'!J95+'11 pr._nepanaudotos lėšos'!J47+'11 pr._nepanaudotos lėšos'!J113+'11 pr._nepanaudotos lėšos'!J155+'11 pr._nepanaudotos lėšos'!J160+'11 pr._nepanaudotos lėšos'!J164</f>
        <v>0</v>
      </c>
      <c r="J28" s="10">
        <f>'4 pr._savarankiškosios f-jos'!K148+'8 pr._aplinkos apsaugos s. p.'!K19+'9 pr._įstaigų pajamos'!K52+'10 pr._skolintos lėšos'!K34+'7 pr._kita dotacija'!K95+'11 pr._nepanaudotos lėšos'!K47+'11 pr._nepanaudotos lėšos'!K113+'11 pr._nepanaudotos lėšos'!K155+'11 pr._nepanaudotos lėšos'!K160+'11 pr._nepanaudotos lėšos'!K164</f>
        <v>26</v>
      </c>
      <c r="K28" s="12">
        <f t="shared" ref="K28:K30" si="4">L28+N28</f>
        <v>9926.4000000000015</v>
      </c>
      <c r="L28" s="92">
        <f>'4 pr._savarankiškosios f-jos'!M148+'8 pr._aplinkos apsaugos s. p.'!M19+'9 pr._įstaigų pajamos'!M52+'10 pr._skolintos lėšos'!M34+'7 pr._kita dotacija'!M95+'11 pr._nepanaudotos lėšos'!M47+'11 pr._nepanaudotos lėšos'!M113+'11 pr._nepanaudotos lėšos'!M155+'11 pr._nepanaudotos lėšos'!M160+'11 pr._nepanaudotos lėšos'!M164</f>
        <v>4566.3999999999996</v>
      </c>
      <c r="M28" s="92">
        <f>'4 pr._savarankiškosios f-jos'!N148+'8 pr._aplinkos apsaugos s. p.'!N19+'9 pr._įstaigų pajamos'!N52+'10 pr._skolintos lėšos'!N34+'7 pr._kita dotacija'!N95+'11 pr._nepanaudotos lėšos'!N47+'11 pr._nepanaudotos lėšos'!N113+'11 pr._nepanaudotos lėšos'!N155+'11 pr._nepanaudotos lėšos'!N160+'11 pr._nepanaudotos lėšos'!N164</f>
        <v>61.099999999999994</v>
      </c>
      <c r="N28" s="92">
        <f>'4 pr._savarankiškosios f-jos'!O148+'8 pr._aplinkos apsaugos s. p.'!O19+'9 pr._įstaigų pajamos'!O52+'10 pr._skolintos lėšos'!O34+'7 pr._kita dotacija'!O95+'11 pr._nepanaudotos lėšos'!O47+'11 pr._nepanaudotos lėšos'!O113+'11 pr._nepanaudotos lėšos'!O155+'11 pr._nepanaudotos lėšos'!O160+'11 pr._nepanaudotos lėšos'!O164</f>
        <v>5360.0000000000009</v>
      </c>
    </row>
    <row r="29" spans="1:15" ht="15.95" customHeight="1" x14ac:dyDescent="0.25">
      <c r="A29" s="5" t="s">
        <v>60</v>
      </c>
      <c r="B29" s="29" t="s">
        <v>52</v>
      </c>
      <c r="C29" s="16">
        <f t="shared" si="2"/>
        <v>811.99999999999989</v>
      </c>
      <c r="D29" s="16">
        <f>'4 pr._savarankiškosios f-jos'!E152+'5 pr._valstybinės f-jos'!E105+'8 pr._aplinkos apsaugos s. p.'!E22+'9 pr._įstaigų pajamos'!E56+'10 pr._skolintos lėšos'!E37+'7 pr._kita dotacija'!E108+'11 pr._nepanaudotos lėšos'!E49+'11 pr._nepanaudotos lėšos'!E117</f>
        <v>811.49999999999989</v>
      </c>
      <c r="E29" s="16">
        <f>'4 pr._savarankiškosios f-jos'!F152+'5 pr._valstybinės f-jos'!F105+'8 pr._aplinkos apsaugos s. p.'!F22+'9 pr._įstaigų pajamos'!F56+'10 pr._skolintos lėšos'!F37+'7 pr._kita dotacija'!F108+'11 pr._nepanaudotos lėšos'!F49+'11 pr._nepanaudotos lėšos'!F117</f>
        <v>321.09999999999997</v>
      </c>
      <c r="F29" s="16">
        <f>'4 pr._savarankiškosios f-jos'!G152+'5 pr._valstybinės f-jos'!G105+'8 pr._aplinkos apsaugos s. p.'!G22+'9 pr._įstaigų pajamos'!G56+'10 pr._skolintos lėšos'!G37+'7 pr._kita dotacija'!G108+'11 pr._nepanaudotos lėšos'!G49+'11 pr._nepanaudotos lėšos'!G117</f>
        <v>0.5</v>
      </c>
      <c r="G29" s="10">
        <f t="shared" si="3"/>
        <v>0</v>
      </c>
      <c r="H29" s="10">
        <f>'4 pr._savarankiškosios f-jos'!I152+'5 pr._valstybinės f-jos'!I105+'8 pr._aplinkos apsaugos s. p.'!I22+'9 pr._įstaigų pajamos'!I56+'10 pr._skolintos lėšos'!I37+'7 pr._kita dotacija'!I108+'11 pr._nepanaudotos lėšos'!I49+'11 pr._nepanaudotos lėšos'!I117</f>
        <v>0</v>
      </c>
      <c r="I29" s="10">
        <f>'4 pr._savarankiškosios f-jos'!J152+'5 pr._valstybinės f-jos'!J105+'8 pr._aplinkos apsaugos s. p.'!J22+'9 pr._įstaigų pajamos'!J56+'10 pr._skolintos lėšos'!J37+'7 pr._kita dotacija'!J108+'11 pr._nepanaudotos lėšos'!J49+'11 pr._nepanaudotos lėšos'!J117</f>
        <v>0</v>
      </c>
      <c r="J29" s="10">
        <f>'4 pr._savarankiškosios f-jos'!K152+'5 pr._valstybinės f-jos'!K105+'8 pr._aplinkos apsaugos s. p.'!K22+'9 pr._įstaigų pajamos'!K56+'10 pr._skolintos lėšos'!K37+'7 pr._kita dotacija'!K108+'11 pr._nepanaudotos lėšos'!K49+'11 pr._nepanaudotos lėšos'!K117</f>
        <v>0</v>
      </c>
      <c r="K29" s="12">
        <f t="shared" si="4"/>
        <v>811.99999999999989</v>
      </c>
      <c r="L29" s="92">
        <f>'4 pr._savarankiškosios f-jos'!M152+'5 pr._valstybinės f-jos'!M105+'8 pr._aplinkos apsaugos s. p.'!M22+'9 pr._įstaigų pajamos'!M56+'10 pr._skolintos lėšos'!M37+'7 pr._kita dotacija'!M108+'11 pr._nepanaudotos lėšos'!M49+'11 pr._nepanaudotos lėšos'!M117</f>
        <v>811.49999999999989</v>
      </c>
      <c r="M29" s="92">
        <f>'4 pr._savarankiškosios f-jos'!N152+'5 pr._valstybinės f-jos'!N105+'8 pr._aplinkos apsaugos s. p.'!N22+'9 pr._įstaigų pajamos'!N56+'10 pr._skolintos lėšos'!N37+'7 pr._kita dotacija'!N108+'11 pr._nepanaudotos lėšos'!N49+'11 pr._nepanaudotos lėšos'!N117</f>
        <v>321.09999999999997</v>
      </c>
      <c r="N29" s="92">
        <f>'4 pr._savarankiškosios f-jos'!O152+'5 pr._valstybinės f-jos'!O105+'8 pr._aplinkos apsaugos s. p.'!O22+'9 pr._įstaigų pajamos'!O56+'10 pr._skolintos lėšos'!O37+'7 pr._kita dotacija'!O108+'11 pr._nepanaudotos lėšos'!O49+'11 pr._nepanaudotos lėšos'!O117</f>
        <v>0.5</v>
      </c>
    </row>
    <row r="30" spans="1:15" ht="15" customHeight="1" x14ac:dyDescent="0.25">
      <c r="A30" s="5" t="s">
        <v>61</v>
      </c>
      <c r="B30" s="29" t="s">
        <v>152</v>
      </c>
      <c r="C30" s="16">
        <f>D30+F30</f>
        <v>21985.999999999993</v>
      </c>
      <c r="D30" s="16">
        <f>'4 pr._savarankiškosios f-jos'!E180+'6 pr._ugdymo reikmės'!E80+'7 pr._kita dotacija'!E233+'9 pr._įstaigų pajamos'!E81+'10 pr._skolintos lėšos'!E40+'11 pr._nepanaudotos lėšos'!E75+'11 pr._nepanaudotos lėšos'!E137</f>
        <v>20710.899999999994</v>
      </c>
      <c r="E30" s="16">
        <f>'4 pr._savarankiškosios f-jos'!F180+'6 pr._ugdymo reikmės'!F80+'7 pr._kita dotacija'!F233+'9 pr._įstaigų pajamos'!F81+'10 pr._skolintos lėšos'!F40+'11 pr._nepanaudotos lėšos'!F75+'11 pr._nepanaudotos lėšos'!F137</f>
        <v>17158.199999999997</v>
      </c>
      <c r="F30" s="16">
        <f>'4 pr._savarankiškosios f-jos'!G180+'6 pr._ugdymo reikmės'!G80+'7 pr._kita dotacija'!G233+'9 pr._įstaigų pajamos'!G81+'10 pr._skolintos lėšos'!G40+'11 pr._nepanaudotos lėšos'!G75+'11 pr._nepanaudotos lėšos'!G137</f>
        <v>1275.0999999999999</v>
      </c>
      <c r="G30" s="10">
        <f t="shared" si="3"/>
        <v>-2</v>
      </c>
      <c r="H30" s="10">
        <f>'4 pr._savarankiškosios f-jos'!I180+'6 pr._ugdymo reikmės'!I80+'7 pr._kita dotacija'!I233+'9 pr._įstaigų pajamos'!I81+'10 pr._skolintos lėšos'!I40+'11 pr._nepanaudotos lėšos'!I75+'11 pr._nepanaudotos lėšos'!I137</f>
        <v>-11.8</v>
      </c>
      <c r="I30" s="10">
        <f>'4 pr._savarankiškosios f-jos'!J180+'6 pr._ugdymo reikmės'!J80+'7 pr._kita dotacija'!J233+'9 pr._įstaigų pajamos'!J81+'10 pr._skolintos lėšos'!J40+'11 pr._nepanaudotos lėšos'!J75+'11 pr._nepanaudotos lėšos'!J137</f>
        <v>-5.9</v>
      </c>
      <c r="J30" s="10">
        <f>'4 pr._savarankiškosios f-jos'!K180+'6 pr._ugdymo reikmės'!K80+'7 pr._kita dotacija'!K233+'9 pr._įstaigų pajamos'!K81+'10 pr._skolintos lėšos'!K40+'11 pr._nepanaudotos lėšos'!K75+'11 pr._nepanaudotos lėšos'!K137</f>
        <v>9.8000000000000007</v>
      </c>
      <c r="K30" s="12">
        <f t="shared" si="4"/>
        <v>21983.999999999996</v>
      </c>
      <c r="L30" s="92">
        <f>'4 pr._savarankiškosios f-jos'!M180+'6 pr._ugdymo reikmės'!M80+'7 pr._kita dotacija'!M233+'9 pr._įstaigų pajamos'!M81+'10 pr._skolintos lėšos'!M40+'11 pr._nepanaudotos lėšos'!M75+'11 pr._nepanaudotos lėšos'!M137</f>
        <v>20699.099999999995</v>
      </c>
      <c r="M30" s="92">
        <f>'4 pr._savarankiškosios f-jos'!N180+'6 pr._ugdymo reikmės'!N80+'7 pr._kita dotacija'!N233+'9 pr._įstaigų pajamos'!N81+'10 pr._skolintos lėšos'!N40+'11 pr._nepanaudotos lėšos'!N75+'11 pr._nepanaudotos lėšos'!N137</f>
        <v>17152.3</v>
      </c>
      <c r="N30" s="92">
        <f>'4 pr._savarankiškosios f-jos'!O180+'6 pr._ugdymo reikmės'!O80+'7 pr._kita dotacija'!O233+'9 pr._įstaigų pajamos'!O81+'10 pr._skolintos lėšos'!O40+'11 pr._nepanaudotos lėšos'!O75+'11 pr._nepanaudotos lėšos'!O137</f>
        <v>1284.8999999999999</v>
      </c>
    </row>
    <row r="31" spans="1:15" x14ac:dyDescent="0.25">
      <c r="A31" s="5" t="s">
        <v>62</v>
      </c>
      <c r="B31" s="29" t="s">
        <v>162</v>
      </c>
      <c r="C31" s="16">
        <f t="shared" si="2"/>
        <v>1567.5</v>
      </c>
      <c r="D31" s="16">
        <f>'4 pr._savarankiškosios f-jos'!E185+'5 pr._valstybinės f-jos'!E131+'10 pr._skolintos lėšos'!E45+'7 pr._kita dotacija'!E239+'11 pr._nepanaudotos lėšos'!E78</f>
        <v>710.69999999999993</v>
      </c>
      <c r="E31" s="16">
        <f>'4 pr._savarankiškosios f-jos'!F185+'5 pr._valstybinės f-jos'!F131+'10 pr._skolintos lėšos'!F45+'7 pr._kita dotacija'!F239+'11 pr._nepanaudotos lėšos'!F78</f>
        <v>275.7</v>
      </c>
      <c r="F31" s="16">
        <f>'4 pr._savarankiškosios f-jos'!G185+'5 pr._valstybinės f-jos'!G131+'10 pr._skolintos lėšos'!G45+'7 pr._kita dotacija'!G239+'11 pr._nepanaudotos lėšos'!G78</f>
        <v>856.8</v>
      </c>
      <c r="G31" s="10">
        <f t="shared" ref="G31:G33" si="5">H31+J31</f>
        <v>-11.8</v>
      </c>
      <c r="H31" s="10">
        <f>'4 pr._savarankiškosios f-jos'!I185+'5 pr._valstybinės f-jos'!I131+'10 pr._skolintos lėšos'!I45+'7 pr._kita dotacija'!I239+'11 pr._nepanaudotos lėšos'!I78</f>
        <v>-11.3</v>
      </c>
      <c r="I31" s="10">
        <f>'4 pr._savarankiškosios f-jos'!J185+'5 pr._valstybinės f-jos'!J131+'10 pr._skolintos lėšos'!J45+'7 pr._kita dotacija'!J239+'11 pr._nepanaudotos lėšos'!J78</f>
        <v>-3</v>
      </c>
      <c r="J31" s="10">
        <f>'4 pr._savarankiškosios f-jos'!K185+'5 pr._valstybinės f-jos'!K131+'10 pr._skolintos lėšos'!K45+'7 pr._kita dotacija'!K239+'11 pr._nepanaudotos lėšos'!K78</f>
        <v>-0.5</v>
      </c>
      <c r="K31" s="12">
        <f t="shared" ref="K31:K33" si="6">L31+N31</f>
        <v>1555.6999999999998</v>
      </c>
      <c r="L31" s="92">
        <f>'4 pr._savarankiškosios f-jos'!M185+'5 pr._valstybinės f-jos'!M131+'10 pr._skolintos lėšos'!M45+'7 pr._kita dotacija'!M239+'11 pr._nepanaudotos lėšos'!M78</f>
        <v>699.39999999999986</v>
      </c>
      <c r="M31" s="92">
        <f>'4 pr._savarankiškosios f-jos'!N185+'5 pr._valstybinės f-jos'!N131+'10 pr._skolintos lėšos'!N45+'7 pr._kita dotacija'!N239+'11 pr._nepanaudotos lėšos'!N78</f>
        <v>272.7</v>
      </c>
      <c r="N31" s="92">
        <f>'4 pr._savarankiškosios f-jos'!O185+'5 pr._valstybinės f-jos'!O131+'10 pr._skolintos lėšos'!O45+'7 pr._kita dotacija'!O239+'11 pr._nepanaudotos lėšos'!O78</f>
        <v>856.3</v>
      </c>
    </row>
    <row r="32" spans="1:15" x14ac:dyDescent="0.25">
      <c r="A32" s="5" t="s">
        <v>63</v>
      </c>
      <c r="B32" s="29" t="s">
        <v>54</v>
      </c>
      <c r="C32" s="16">
        <f t="shared" si="2"/>
        <v>3512.3</v>
      </c>
      <c r="D32" s="16">
        <f>'4 pr._savarankiškosios f-jos'!E197+'9 pr._įstaigų pajamos'!E92+'10 pr._skolintos lėšos'!E49+'7 pr._kita dotacija'!E279+'11 pr._nepanaudotos lėšos'!E87+'11 pr._nepanaudotos lėšos'!E146+'11 pr._nepanaudotos lėšos'!E168</f>
        <v>2988.7000000000003</v>
      </c>
      <c r="E32" s="16">
        <f>'4 pr._savarankiškosios f-jos'!F197+'9 pr._įstaigų pajamos'!F92+'10 pr._skolintos lėšos'!F49+'7 pr._kita dotacija'!F279+'11 pr._nepanaudotos lėšos'!F87+'11 pr._nepanaudotos lėšos'!F146+'11 pr._nepanaudotos lėšos'!F168</f>
        <v>1761.6000000000001</v>
      </c>
      <c r="F32" s="16">
        <f>'4 pr._savarankiškosios f-jos'!G197+'9 pr._įstaigų pajamos'!G92+'10 pr._skolintos lėšos'!G49+'7 pr._kita dotacija'!G279+'11 pr._nepanaudotos lėšos'!G87+'11 pr._nepanaudotos lėšos'!G146+'11 pr._nepanaudotos lėšos'!G168</f>
        <v>523.59999999999991</v>
      </c>
      <c r="G32" s="10">
        <f t="shared" si="5"/>
        <v>-44.900000000000006</v>
      </c>
      <c r="H32" s="10">
        <f>'4 pr._savarankiškosios f-jos'!I197+'9 pr._įstaigų pajamos'!I92+'10 pr._skolintos lėšos'!I49+'7 pr._kita dotacija'!I279+'11 pr._nepanaudotos lėšos'!I87+'11 pr._nepanaudotos lėšos'!I146+'11 pr._nepanaudotos lėšos'!I168</f>
        <v>-26.1</v>
      </c>
      <c r="I32" s="10">
        <f>'4 pr._savarankiškosios f-jos'!J197+'9 pr._įstaigų pajamos'!J92+'10 pr._skolintos lėšos'!J49+'7 pr._kita dotacija'!J279+'11 pr._nepanaudotos lėšos'!J87+'11 pr._nepanaudotos lėšos'!J146+'11 pr._nepanaudotos lėšos'!J168</f>
        <v>0</v>
      </c>
      <c r="J32" s="10">
        <f>'4 pr._savarankiškosios f-jos'!K197+'9 pr._įstaigų pajamos'!K92+'10 pr._skolintos lėšos'!K49+'7 pr._kita dotacija'!K279+'11 pr._nepanaudotos lėšos'!K87+'11 pr._nepanaudotos lėšos'!K146+'11 pr._nepanaudotos lėšos'!K168</f>
        <v>-18.8</v>
      </c>
      <c r="K32" s="12">
        <f t="shared" si="6"/>
        <v>3467.3999999999996</v>
      </c>
      <c r="L32" s="92">
        <f>'4 pr._savarankiškosios f-jos'!M197+'9 pr._įstaigų pajamos'!M92+'10 pr._skolintos lėšos'!M49+'7 pr._kita dotacija'!M279+'11 pr._nepanaudotos lėšos'!M87+'11 pr._nepanaudotos lėšos'!M146+'11 pr._nepanaudotos lėšos'!M168</f>
        <v>2962.6</v>
      </c>
      <c r="M32" s="92">
        <f>'4 pr._savarankiškosios f-jos'!N197+'9 pr._įstaigų pajamos'!N92+'10 pr._skolintos lėšos'!N49+'7 pr._kita dotacija'!N279+'11 pr._nepanaudotos lėšos'!N87+'11 pr._nepanaudotos lėšos'!N146+'11 pr._nepanaudotos lėšos'!N168</f>
        <v>1761.6000000000001</v>
      </c>
      <c r="N32" s="92">
        <f>'4 pr._savarankiškosios f-jos'!O197+'9 pr._įstaigų pajamos'!O92+'10 pr._skolintos lėšos'!O49+'7 pr._kita dotacija'!O279+'11 pr._nepanaudotos lėšos'!O87+'11 pr._nepanaudotos lėšos'!O146+'11 pr._nepanaudotos lėšos'!O168</f>
        <v>504.79999999999995</v>
      </c>
    </row>
    <row r="33" spans="1:16" x14ac:dyDescent="0.25">
      <c r="A33" s="5" t="s">
        <v>64</v>
      </c>
      <c r="B33" s="29" t="s">
        <v>56</v>
      </c>
      <c r="C33" s="16">
        <f t="shared" si="2"/>
        <v>8031.8</v>
      </c>
      <c r="D33" s="16">
        <f>'4 pr._savarankiškosios f-jos'!E206+'5 pr._valstybinės f-jos'!E142+'9 pr._įstaigų pajamos'!E98+'7 pr._kita dotacija'!E300+'10 pr._skolintos lėšos'!E52+'11 pr._nepanaudotos lėšos'!E94+'11 pr._nepanaudotos lėšos'!E151+'11 pr._nepanaudotos lėšos'!E172</f>
        <v>7514.5</v>
      </c>
      <c r="E33" s="16">
        <f>'4 pr._savarankiškosios f-jos'!F206+'5 pr._valstybinės f-jos'!F142+'9 pr._įstaigų pajamos'!F98+'7 pr._kita dotacija'!F300+'10 pr._skolintos lėšos'!F52+'11 pr._nepanaudotos lėšos'!F94+'11 pr._nepanaudotos lėšos'!F151+'11 pr._nepanaudotos lėšos'!F172</f>
        <v>2606.7000000000003</v>
      </c>
      <c r="F33" s="16">
        <f>'4 pr._savarankiškosios f-jos'!G206+'5 pr._valstybinės f-jos'!G142+'9 pr._įstaigų pajamos'!G98+'7 pr._kita dotacija'!G300+'10 pr._skolintos lėšos'!G52+'11 pr._nepanaudotos lėšos'!G94+'11 pr._nepanaudotos lėšos'!G151+'11 pr._nepanaudotos lėšos'!G172</f>
        <v>517.29999999999995</v>
      </c>
      <c r="G33" s="10">
        <f t="shared" si="5"/>
        <v>178.9</v>
      </c>
      <c r="H33" s="10">
        <f>'4 pr._savarankiškosios f-jos'!I206+'5 pr._valstybinės f-jos'!I142+'9 pr._įstaigų pajamos'!I98+'7 pr._kita dotacija'!I300+'10 pr._skolintos lėšos'!I52+'11 pr._nepanaudotos lėšos'!I94+'11 pr._nepanaudotos lėšos'!I151+'11 pr._nepanaudotos lėšos'!I172</f>
        <v>178.9</v>
      </c>
      <c r="I33" s="10">
        <f>'4 pr._savarankiškosios f-jos'!J206+'5 pr._valstybinės f-jos'!J142+'9 pr._įstaigų pajamos'!J98+'7 pr._kita dotacija'!J300+'10 pr._skolintos lėšos'!J52+'11 pr._nepanaudotos lėšos'!J94+'11 pr._nepanaudotos lėšos'!J151+'11 pr._nepanaudotos lėšos'!J172</f>
        <v>0</v>
      </c>
      <c r="J33" s="10">
        <f>'4 pr._savarankiškosios f-jos'!K206+'5 pr._valstybinės f-jos'!K142+'9 pr._įstaigų pajamos'!K98+'7 pr._kita dotacija'!K300+'10 pr._skolintos lėšos'!K52+'11 pr._nepanaudotos lėšos'!K94+'11 pr._nepanaudotos lėšos'!K151+'11 pr._nepanaudotos lėšos'!K172</f>
        <v>0</v>
      </c>
      <c r="K33" s="12">
        <f t="shared" si="6"/>
        <v>8210.6999999999989</v>
      </c>
      <c r="L33" s="92">
        <f>'4 pr._savarankiškosios f-jos'!M206+'5 pr._valstybinės f-jos'!M142+'9 pr._įstaigų pajamos'!M98+'7 pr._kita dotacija'!M300+'10 pr._skolintos lėšos'!M52+'11 pr._nepanaudotos lėšos'!M94+'11 pr._nepanaudotos lėšos'!M151+'11 pr._nepanaudotos lėšos'!M172</f>
        <v>7693.4</v>
      </c>
      <c r="M33" s="92">
        <f>'4 pr._savarankiškosios f-jos'!N206+'5 pr._valstybinės f-jos'!N142+'9 pr._įstaigų pajamos'!N98+'7 pr._kita dotacija'!N300+'10 pr._skolintos lėšos'!N52+'11 pr._nepanaudotos lėšos'!N94+'11 pr._nepanaudotos lėšos'!N151+'11 pr._nepanaudotos lėšos'!N172</f>
        <v>2606.7000000000003</v>
      </c>
      <c r="N33" s="92">
        <f>'4 pr._savarankiškosios f-jos'!O206+'5 pr._valstybinės f-jos'!O142+'9 pr._įstaigų pajamos'!O98+'7 pr._kita dotacija'!O300+'10 pr._skolintos lėšos'!O52+'11 pr._nepanaudotos lėšos'!O94+'11 pr._nepanaudotos lėšos'!O151+'11 pr._nepanaudotos lėšos'!O172</f>
        <v>517.29999999999995</v>
      </c>
    </row>
    <row r="34" spans="1:16" x14ac:dyDescent="0.25">
      <c r="A34" s="118" t="s">
        <v>65</v>
      </c>
      <c r="B34" s="147" t="s">
        <v>153</v>
      </c>
      <c r="C34" s="46">
        <f>SUM(C27:C33)</f>
        <v>55717.299999999996</v>
      </c>
      <c r="D34" s="46">
        <f>SUM(D27:D33)</f>
        <v>44536.199999999983</v>
      </c>
      <c r="E34" s="46">
        <f>SUM(E27:E33)</f>
        <v>27350.5</v>
      </c>
      <c r="F34" s="46">
        <f>SUM(F27:F33)</f>
        <v>11181.1</v>
      </c>
      <c r="G34" s="47">
        <f t="shared" ref="G34:N34" si="7">SUM(G27:G33)</f>
        <v>114.8</v>
      </c>
      <c r="H34" s="47">
        <f t="shared" si="7"/>
        <v>86.300000000000011</v>
      </c>
      <c r="I34" s="47">
        <f t="shared" si="7"/>
        <v>-6.6</v>
      </c>
      <c r="J34" s="47">
        <f t="shared" si="7"/>
        <v>28.499999999999996</v>
      </c>
      <c r="K34" s="48">
        <f>L34+N34</f>
        <v>55832.099999999991</v>
      </c>
      <c r="L34" s="48">
        <f t="shared" si="7"/>
        <v>44622.499999999993</v>
      </c>
      <c r="M34" s="48">
        <f t="shared" si="7"/>
        <v>27343.9</v>
      </c>
      <c r="N34" s="48">
        <f t="shared" si="7"/>
        <v>11209.599999999999</v>
      </c>
    </row>
    <row r="35" spans="1:16" x14ac:dyDescent="0.25">
      <c r="A35" s="6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6" x14ac:dyDescent="0.25">
      <c r="A36" s="6"/>
      <c r="B36" s="6"/>
      <c r="C36" s="6"/>
      <c r="D36" s="6"/>
      <c r="E36" s="6"/>
      <c r="F36" s="6"/>
    </row>
    <row r="37" spans="1:16" x14ac:dyDescent="0.25">
      <c r="A37" s="6"/>
      <c r="B37" s="6"/>
      <c r="C37" s="6">
        <v>55717.3</v>
      </c>
      <c r="D37" s="6">
        <v>44536.2</v>
      </c>
      <c r="E37" s="6">
        <v>27350.5</v>
      </c>
      <c r="F37" s="6">
        <v>11181.1</v>
      </c>
      <c r="O37" s="75"/>
      <c r="P37" s="121" t="s">
        <v>264</v>
      </c>
    </row>
    <row r="38" spans="1:16" x14ac:dyDescent="0.25">
      <c r="A38" s="6"/>
      <c r="B38" s="6"/>
      <c r="C38" s="6"/>
      <c r="D38" s="6"/>
      <c r="E38" s="6"/>
      <c r="F38" s="6"/>
      <c r="O38" s="68" t="s">
        <v>247</v>
      </c>
      <c r="P38" s="69">
        <f>'4 pr._savarankiškosios f-jos'!Q210+'5 pr._valstybinės f-jos'!Q169+'6 pr._ugdymo reikmės'!R84+'7 pr._kita dotacija'!S329+'8 pr._aplinkos apsaugos s. p.'!Q16+'9 pr._įstaigų pajamos'!Q101+'10 pr._skolintos lėšos'!Q55+'11 pr._nepanaudotos lėšos'!Q180</f>
        <v>7468.6</v>
      </c>
    </row>
    <row r="39" spans="1:16" x14ac:dyDescent="0.25">
      <c r="A39" s="6"/>
      <c r="B39" s="6"/>
      <c r="C39" s="6"/>
      <c r="D39" s="6"/>
      <c r="E39" s="6"/>
      <c r="F39" s="6"/>
      <c r="O39" s="68" t="s">
        <v>248</v>
      </c>
      <c r="P39" s="69">
        <f>'4 pr._savarankiškosios f-jos'!Q211+'5 pr._valstybinės f-jos'!Q170+'6 pr._ugdymo reikmės'!R85+'7 pr._kita dotacija'!S330+'8 pr._aplinkos apsaugos s. p.'!Q17+'9 pr._įstaigų pajamos'!Q102+'10 pr._skolintos lėšos'!Q56+'11 pr._nepanaudotos lėšos'!Q181</f>
        <v>44.3</v>
      </c>
    </row>
    <row r="40" spans="1:16" x14ac:dyDescent="0.25">
      <c r="A40" s="6"/>
      <c r="B40" s="6"/>
      <c r="C40" s="6"/>
      <c r="D40" s="6"/>
      <c r="E40" s="6"/>
      <c r="F40" s="6"/>
      <c r="O40" s="68" t="s">
        <v>249</v>
      </c>
      <c r="P40" s="69">
        <f>'4 pr._savarankiškosios f-jos'!Q212+'5 pr._valstybinės f-jos'!Q171+'6 pr._ugdymo reikmės'!R86+'7 pr._kita dotacija'!S331+'8 pr._aplinkos apsaugos s. p.'!Q18+'9 pr._įstaigų pajamos'!Q103+'10 pr._skolintos lėšos'!Q57+'11 pr._nepanaudotos lėšos'!Q182</f>
        <v>657.40000000000009</v>
      </c>
    </row>
    <row r="41" spans="1:16" x14ac:dyDescent="0.25">
      <c r="A41" s="6"/>
      <c r="B41" s="6"/>
      <c r="C41" s="6"/>
      <c r="D41" s="6"/>
      <c r="E41" s="6"/>
      <c r="F41" s="6"/>
      <c r="O41" s="68" t="s">
        <v>250</v>
      </c>
      <c r="P41" s="69">
        <f>'4 pr._savarankiškosios f-jos'!Q213+'5 pr._valstybinės f-jos'!Q172+'6 pr._ugdymo reikmės'!R87+'7 pr._kita dotacija'!S332+'8 pr._aplinkos apsaugos s. p.'!Q19+'9 pr._įstaigų pajamos'!Q104+'10 pr._skolintos lėšos'!Q58+'11 pr._nepanaudotos lėšos'!Q183</f>
        <v>6130.2</v>
      </c>
    </row>
    <row r="42" spans="1:16" x14ac:dyDescent="0.25">
      <c r="A42" s="6"/>
      <c r="B42" s="6"/>
      <c r="C42" s="6"/>
      <c r="D42" s="6"/>
      <c r="E42" s="6"/>
      <c r="F42" s="6"/>
      <c r="O42" s="68" t="s">
        <v>253</v>
      </c>
      <c r="P42" s="69">
        <f>'4 pr._savarankiškosios f-jos'!Q214+'5 pr._valstybinės f-jos'!Q173+'6 pr._ugdymo reikmės'!R88+'7 pr._kita dotacija'!S333+'8 pr._aplinkos apsaugos s. p.'!Q20+'9 pr._įstaigų pajamos'!Q105+'10 pr._skolintos lėšos'!Q59+'11 pr._nepanaudotos lėšos'!Q184</f>
        <v>3209.8</v>
      </c>
    </row>
    <row r="43" spans="1:16" x14ac:dyDescent="0.25">
      <c r="A43" s="6"/>
      <c r="B43" s="6"/>
      <c r="C43" s="6"/>
      <c r="D43" s="6"/>
      <c r="E43" s="6"/>
      <c r="F43" s="6"/>
      <c r="G43" s="2" t="s">
        <v>154</v>
      </c>
      <c r="O43" s="68" t="s">
        <v>251</v>
      </c>
      <c r="P43" s="69">
        <f>'4 pr._savarankiškosios f-jos'!Q215+'5 pr._valstybinės f-jos'!Q174+'6 pr._ugdymo reikmės'!R89+'7 pr._kita dotacija'!S334+'8 pr._aplinkos apsaugos s. p.'!Q21+'9 pr._įstaigų pajamos'!Q106+'10 pr._skolintos lėšos'!Q60+'11 pr._nepanaudotos lėšos'!Q185</f>
        <v>3680.9999999999995</v>
      </c>
    </row>
    <row r="44" spans="1:16" x14ac:dyDescent="0.25">
      <c r="A44" s="6"/>
      <c r="B44" s="6"/>
      <c r="C44" s="6"/>
      <c r="D44" s="6"/>
      <c r="E44" s="6"/>
      <c r="F44" s="6"/>
      <c r="O44" s="68" t="s">
        <v>252</v>
      </c>
      <c r="P44" s="69">
        <f>'4 pr._savarankiškosios f-jos'!Q216+'5 pr._valstybinės f-jos'!Q175+'6 pr._ugdymo reikmės'!R90+'7 pr._kita dotacija'!S335+'8 pr._aplinkos apsaugos s. p.'!Q22+'9 pr._įstaigų pajamos'!Q107+'10 pr._skolintos lėšos'!Q61+'11 pr._nepanaudotos lėšos'!Q186</f>
        <v>820.8</v>
      </c>
    </row>
    <row r="45" spans="1:16" x14ac:dyDescent="0.25">
      <c r="A45" s="6"/>
      <c r="B45" s="6"/>
      <c r="C45" s="6"/>
      <c r="D45" s="6"/>
      <c r="E45" s="6"/>
      <c r="F45" s="6"/>
      <c r="O45" s="68" t="s">
        <v>254</v>
      </c>
      <c r="P45" s="69">
        <f>'4 pr._savarankiškosios f-jos'!Q217+'5 pr._valstybinės f-jos'!Q176+'6 pr._ugdymo reikmės'!R91+'7 pr._kita dotacija'!S336+'8 pr._aplinkos apsaugos s. p.'!Q23+'9 pr._įstaigų pajamos'!Q108+'10 pr._skolintos lėšos'!Q62+'11 pr._nepanaudotos lėšos'!Q187</f>
        <v>3572.2999999999997</v>
      </c>
    </row>
    <row r="46" spans="1:16" x14ac:dyDescent="0.25">
      <c r="A46" s="6"/>
      <c r="B46" s="6"/>
      <c r="C46" s="6"/>
      <c r="D46" s="6"/>
      <c r="E46" s="6"/>
      <c r="F46" s="6"/>
      <c r="O46" s="68" t="s">
        <v>255</v>
      </c>
      <c r="P46" s="69">
        <f>'4 pr._savarankiškosios f-jos'!Q218+'5 pr._valstybinės f-jos'!Q177+'6 pr._ugdymo reikmės'!R92+'7 pr._kita dotacija'!S337+'8 pr._aplinkos apsaugos s. p.'!Q24+'9 pr._įstaigų pajamos'!Q109+'10 pr._skolintos lėšos'!Q63+'11 pr._nepanaudotos lėšos'!Q188</f>
        <v>21986.499999999996</v>
      </c>
    </row>
    <row r="47" spans="1:16" x14ac:dyDescent="0.25">
      <c r="A47" s="6"/>
      <c r="B47" s="6"/>
      <c r="C47" s="6"/>
      <c r="D47" s="6"/>
      <c r="E47" s="6"/>
      <c r="F47" s="6"/>
      <c r="O47" s="68" t="s">
        <v>256</v>
      </c>
      <c r="P47" s="69">
        <f>'4 pr._savarankiškosios f-jos'!Q219+'5 pr._valstybinės f-jos'!Q178+'6 pr._ugdymo reikmės'!R93+'7 pr._kita dotacija'!S338+'8 pr._aplinkos apsaugos s. p.'!Q25+'9 pr._įstaigų pajamos'!Q110+'10 pr._skolintos lėšos'!Q64+'11 pr._nepanaudotos lėšos'!Q189</f>
        <v>8261.2000000000007</v>
      </c>
    </row>
    <row r="48" spans="1:16" x14ac:dyDescent="0.25">
      <c r="A48" s="6"/>
      <c r="B48" s="6"/>
      <c r="C48" s="6"/>
      <c r="D48" s="6"/>
      <c r="E48" s="6"/>
      <c r="F48" s="6"/>
      <c r="O48" s="73" t="s">
        <v>153</v>
      </c>
      <c r="P48" s="74">
        <f>SUM(P38:P47)</f>
        <v>55832.099999999991</v>
      </c>
    </row>
    <row r="49" spans="1:16" x14ac:dyDescent="0.25">
      <c r="A49" s="6"/>
      <c r="B49" s="6"/>
      <c r="C49" s="6"/>
      <c r="D49" s="6"/>
      <c r="E49" s="6"/>
      <c r="F49" s="6"/>
      <c r="O49" s="75"/>
      <c r="P49" s="75"/>
    </row>
    <row r="50" spans="1:16" x14ac:dyDescent="0.25">
      <c r="A50" s="6"/>
      <c r="B50" s="6"/>
      <c r="C50" s="6"/>
      <c r="D50" s="6"/>
      <c r="E50" s="6"/>
      <c r="F50" s="6"/>
      <c r="O50" s="75"/>
      <c r="P50" s="75">
        <f>K34-P48</f>
        <v>0</v>
      </c>
    </row>
    <row r="51" spans="1:16" x14ac:dyDescent="0.25">
      <c r="A51" s="6"/>
      <c r="B51" s="6"/>
      <c r="C51" s="6"/>
      <c r="D51" s="6"/>
      <c r="E51" s="6"/>
      <c r="F51" s="6"/>
    </row>
    <row r="52" spans="1:16" x14ac:dyDescent="0.25">
      <c r="A52" s="6"/>
      <c r="B52" s="6"/>
      <c r="C52" s="6"/>
      <c r="D52" s="6"/>
      <c r="E52" s="6"/>
      <c r="F52" s="6"/>
    </row>
    <row r="53" spans="1:16" x14ac:dyDescent="0.25">
      <c r="A53" s="6"/>
      <c r="B53" s="6"/>
      <c r="C53" s="6"/>
      <c r="D53" s="6"/>
      <c r="E53" s="6"/>
      <c r="F53" s="6"/>
    </row>
    <row r="54" spans="1:16" x14ac:dyDescent="0.25">
      <c r="A54" s="6"/>
      <c r="B54" s="6"/>
      <c r="C54" s="6"/>
      <c r="D54" s="6"/>
      <c r="E54" s="6"/>
      <c r="F54" s="6"/>
    </row>
    <row r="55" spans="1:16" x14ac:dyDescent="0.25">
      <c r="A55" s="6"/>
      <c r="B55" s="6"/>
      <c r="C55" s="6"/>
      <c r="D55" s="6"/>
      <c r="E55" s="6"/>
      <c r="F55" s="6"/>
    </row>
    <row r="56" spans="1:16" x14ac:dyDescent="0.25">
      <c r="A56" s="6"/>
      <c r="B56" s="6"/>
      <c r="C56" s="6"/>
      <c r="D56" s="6"/>
      <c r="E56" s="6"/>
      <c r="F56" s="6"/>
    </row>
    <row r="57" spans="1:16" x14ac:dyDescent="0.25">
      <c r="A57" s="6"/>
      <c r="B57" s="6"/>
      <c r="C57" s="6"/>
      <c r="D57" s="6"/>
      <c r="E57" s="6"/>
      <c r="F57" s="6"/>
    </row>
    <row r="58" spans="1:16" x14ac:dyDescent="0.25">
      <c r="A58" s="6"/>
      <c r="B58" s="6"/>
      <c r="C58" s="6"/>
      <c r="D58" s="6"/>
      <c r="E58" s="6"/>
      <c r="F58" s="6"/>
    </row>
    <row r="59" spans="1:16" x14ac:dyDescent="0.25">
      <c r="A59" s="6"/>
      <c r="B59" s="6"/>
      <c r="C59" s="6"/>
      <c r="D59" s="6"/>
      <c r="E59" s="6"/>
      <c r="F59" s="6"/>
    </row>
    <row r="60" spans="1:16" x14ac:dyDescent="0.25">
      <c r="A60" s="6"/>
      <c r="B60" s="6"/>
      <c r="C60" s="6"/>
      <c r="D60" s="6"/>
      <c r="E60" s="6"/>
      <c r="F60" s="6"/>
    </row>
    <row r="61" spans="1:16" x14ac:dyDescent="0.25">
      <c r="A61" s="6"/>
      <c r="B61" s="6"/>
      <c r="C61" s="6"/>
      <c r="D61" s="6"/>
      <c r="E61" s="6"/>
      <c r="F61" s="6"/>
    </row>
    <row r="62" spans="1:16" x14ac:dyDescent="0.25">
      <c r="A62" s="6"/>
      <c r="B62" s="6"/>
      <c r="C62" s="6"/>
      <c r="D62" s="6"/>
      <c r="E62" s="6"/>
      <c r="F62" s="6"/>
    </row>
    <row r="63" spans="1:16" x14ac:dyDescent="0.25">
      <c r="A63" s="6"/>
      <c r="B63" s="6"/>
      <c r="C63" s="6"/>
      <c r="D63" s="6"/>
      <c r="E63" s="6"/>
      <c r="F63" s="6"/>
    </row>
    <row r="64" spans="1:16" x14ac:dyDescent="0.25">
      <c r="A64" s="6"/>
      <c r="B64" s="6"/>
      <c r="C64" s="6"/>
      <c r="D64" s="6"/>
      <c r="E64" s="6"/>
      <c r="F64" s="6"/>
    </row>
    <row r="65" spans="1:6" x14ac:dyDescent="0.25">
      <c r="A65" s="6"/>
      <c r="B65" s="6"/>
      <c r="C65" s="6"/>
      <c r="D65" s="6"/>
      <c r="E65" s="6"/>
      <c r="F65" s="6"/>
    </row>
    <row r="66" spans="1:6" x14ac:dyDescent="0.25">
      <c r="A66" s="6"/>
      <c r="B66" s="6"/>
      <c r="C66" s="6"/>
      <c r="D66" s="6"/>
      <c r="E66" s="6"/>
      <c r="F66" s="6"/>
    </row>
    <row r="67" spans="1:6" x14ac:dyDescent="0.25">
      <c r="A67" s="6"/>
      <c r="B67" s="6"/>
      <c r="C67" s="6"/>
      <c r="D67" s="6"/>
      <c r="E67" s="6"/>
      <c r="F67" s="6"/>
    </row>
    <row r="68" spans="1:6" x14ac:dyDescent="0.25">
      <c r="A68" s="6"/>
      <c r="B68" s="6"/>
      <c r="C68" s="6"/>
      <c r="D68" s="6"/>
      <c r="E68" s="6"/>
      <c r="F68" s="6"/>
    </row>
    <row r="69" spans="1:6" x14ac:dyDescent="0.25">
      <c r="A69" s="6"/>
      <c r="B69" s="6"/>
      <c r="C69" s="6"/>
      <c r="D69" s="6"/>
      <c r="E69" s="6"/>
      <c r="F69" s="6"/>
    </row>
    <row r="70" spans="1:6" x14ac:dyDescent="0.25">
      <c r="A70" s="6"/>
      <c r="B70" s="6"/>
      <c r="C70" s="6"/>
      <c r="D70" s="6"/>
      <c r="E70" s="6"/>
      <c r="F70" s="6"/>
    </row>
    <row r="71" spans="1:6" x14ac:dyDescent="0.25">
      <c r="A71" s="6"/>
      <c r="B71" s="6"/>
      <c r="C71" s="6"/>
      <c r="D71" s="6"/>
      <c r="E71" s="6"/>
      <c r="F71" s="6"/>
    </row>
    <row r="72" spans="1:6" x14ac:dyDescent="0.25">
      <c r="A72" s="6"/>
      <c r="B72" s="6"/>
      <c r="C72" s="6"/>
      <c r="D72" s="6"/>
      <c r="E72" s="6"/>
      <c r="F72" s="6"/>
    </row>
    <row r="73" spans="1:6" x14ac:dyDescent="0.25">
      <c r="A73" s="6"/>
      <c r="B73" s="6"/>
      <c r="C73" s="6"/>
      <c r="D73" s="6"/>
      <c r="E73" s="6"/>
      <c r="F73" s="6"/>
    </row>
    <row r="74" spans="1:6" x14ac:dyDescent="0.25">
      <c r="A74" s="6"/>
      <c r="B74" s="6"/>
      <c r="C74" s="6"/>
      <c r="D74" s="6"/>
      <c r="E74" s="6"/>
      <c r="F74" s="6"/>
    </row>
    <row r="75" spans="1:6" x14ac:dyDescent="0.25">
      <c r="A75" s="6"/>
      <c r="B75" s="6"/>
      <c r="C75" s="6"/>
      <c r="D75" s="6"/>
      <c r="E75" s="6"/>
      <c r="F75" s="6"/>
    </row>
    <row r="76" spans="1:6" x14ac:dyDescent="0.25">
      <c r="A76" s="6"/>
      <c r="B76" s="6"/>
      <c r="C76" s="6"/>
      <c r="D76" s="6"/>
      <c r="E76" s="6"/>
      <c r="F76" s="6"/>
    </row>
    <row r="77" spans="1:6" x14ac:dyDescent="0.25">
      <c r="A77" s="6"/>
      <c r="B77" s="6"/>
      <c r="C77" s="6"/>
      <c r="D77" s="6"/>
      <c r="E77" s="6"/>
      <c r="F77" s="6"/>
    </row>
    <row r="78" spans="1:6" x14ac:dyDescent="0.25">
      <c r="A78" s="6"/>
      <c r="B78" s="6"/>
      <c r="C78" s="6"/>
      <c r="D78" s="6"/>
      <c r="E78" s="6"/>
      <c r="F78" s="6"/>
    </row>
    <row r="79" spans="1:6" x14ac:dyDescent="0.25">
      <c r="A79" s="6"/>
      <c r="B79" s="6"/>
      <c r="C79" s="6"/>
      <c r="D79" s="6"/>
      <c r="E79" s="6"/>
      <c r="F79" s="6"/>
    </row>
    <row r="80" spans="1:6" x14ac:dyDescent="0.25">
      <c r="A80" s="6"/>
      <c r="B80" s="6"/>
      <c r="C80" s="6"/>
      <c r="D80" s="6"/>
      <c r="E80" s="6"/>
      <c r="F80" s="6"/>
    </row>
    <row r="81" spans="1:6" x14ac:dyDescent="0.25">
      <c r="A81" s="6"/>
      <c r="B81" s="6"/>
      <c r="C81" s="6"/>
      <c r="D81" s="6"/>
      <c r="E81" s="6"/>
      <c r="F81" s="6"/>
    </row>
    <row r="82" spans="1:6" x14ac:dyDescent="0.25">
      <c r="A82" s="6"/>
      <c r="B82" s="6"/>
      <c r="C82" s="6"/>
      <c r="D82" s="6"/>
      <c r="E82" s="6"/>
      <c r="F82" s="6"/>
    </row>
    <row r="83" spans="1:6" x14ac:dyDescent="0.25">
      <c r="A83" s="6"/>
      <c r="B83" s="6"/>
      <c r="C83" s="6"/>
      <c r="D83" s="6"/>
      <c r="E83" s="6"/>
      <c r="F83" s="6"/>
    </row>
    <row r="84" spans="1:6" x14ac:dyDescent="0.25">
      <c r="A84" s="6"/>
      <c r="B84" s="6"/>
      <c r="C84" s="6"/>
      <c r="D84" s="6"/>
      <c r="E84" s="6"/>
      <c r="F84" s="6"/>
    </row>
    <row r="85" spans="1:6" x14ac:dyDescent="0.25">
      <c r="A85" s="6"/>
      <c r="B85" s="6"/>
      <c r="C85" s="6"/>
      <c r="D85" s="6"/>
      <c r="E85" s="6"/>
      <c r="F85" s="6"/>
    </row>
    <row r="86" spans="1:6" x14ac:dyDescent="0.25">
      <c r="A86" s="6"/>
      <c r="B86" s="6"/>
      <c r="C86" s="6"/>
      <c r="D86" s="6"/>
      <c r="E86" s="6"/>
      <c r="F86" s="6"/>
    </row>
    <row r="87" spans="1:6" x14ac:dyDescent="0.25">
      <c r="A87" s="6"/>
      <c r="B87" s="6"/>
      <c r="C87" s="6"/>
      <c r="D87" s="6"/>
      <c r="E87" s="6"/>
      <c r="F87" s="6"/>
    </row>
    <row r="88" spans="1:6" x14ac:dyDescent="0.25">
      <c r="A88" s="6"/>
      <c r="B88" s="6"/>
      <c r="C88" s="6"/>
      <c r="D88" s="6"/>
      <c r="E88" s="6"/>
      <c r="F88" s="6"/>
    </row>
    <row r="89" spans="1:6" x14ac:dyDescent="0.25">
      <c r="A89" s="6"/>
      <c r="B89" s="6"/>
      <c r="C89" s="6"/>
      <c r="D89" s="6"/>
      <c r="E89" s="6"/>
      <c r="F89" s="6"/>
    </row>
    <row r="90" spans="1:6" x14ac:dyDescent="0.25">
      <c r="A90" s="6"/>
      <c r="B90" s="6"/>
      <c r="C90" s="6"/>
      <c r="D90" s="6"/>
      <c r="E90" s="6"/>
      <c r="F90" s="6"/>
    </row>
    <row r="91" spans="1:6" x14ac:dyDescent="0.25">
      <c r="A91" s="6"/>
      <c r="B91" s="6"/>
      <c r="C91" s="6"/>
      <c r="D91" s="6"/>
      <c r="E91" s="6"/>
      <c r="F91" s="6"/>
    </row>
    <row r="92" spans="1:6" x14ac:dyDescent="0.25">
      <c r="A92" s="6"/>
      <c r="B92" s="6"/>
      <c r="C92" s="6"/>
      <c r="D92" s="6"/>
      <c r="E92" s="6"/>
      <c r="F92" s="6"/>
    </row>
    <row r="93" spans="1:6" x14ac:dyDescent="0.25">
      <c r="A93" s="6"/>
      <c r="B93" s="6"/>
      <c r="C93" s="6"/>
      <c r="D93" s="6"/>
      <c r="E93" s="6"/>
      <c r="F93" s="6"/>
    </row>
    <row r="94" spans="1:6" x14ac:dyDescent="0.25">
      <c r="A94" s="6"/>
      <c r="B94" s="6"/>
      <c r="C94" s="6"/>
      <c r="D94" s="6"/>
      <c r="E94" s="6"/>
      <c r="F94" s="6"/>
    </row>
    <row r="95" spans="1:6" x14ac:dyDescent="0.25">
      <c r="A95" s="6"/>
      <c r="B95" s="6"/>
      <c r="C95" s="6"/>
      <c r="D95" s="6"/>
      <c r="E95" s="6"/>
      <c r="F95" s="6"/>
    </row>
    <row r="96" spans="1:6" x14ac:dyDescent="0.25">
      <c r="A96" s="6"/>
      <c r="B96" s="6"/>
      <c r="C96" s="6"/>
      <c r="D96" s="6"/>
      <c r="E96" s="6"/>
      <c r="F96" s="6"/>
    </row>
    <row r="97" spans="1:6" x14ac:dyDescent="0.25">
      <c r="A97" s="6"/>
      <c r="B97" s="6"/>
      <c r="C97" s="6"/>
      <c r="D97" s="6"/>
      <c r="E97" s="6"/>
      <c r="F97" s="6"/>
    </row>
    <row r="98" spans="1:6" x14ac:dyDescent="0.25">
      <c r="A98" s="6"/>
      <c r="B98" s="6"/>
      <c r="C98" s="6"/>
      <c r="D98" s="6"/>
      <c r="E98" s="6"/>
      <c r="F98" s="6"/>
    </row>
    <row r="99" spans="1:6" x14ac:dyDescent="0.25">
      <c r="A99" s="6"/>
      <c r="B99" s="6"/>
      <c r="C99" s="6"/>
      <c r="D99" s="6"/>
      <c r="E99" s="6"/>
      <c r="F99" s="6"/>
    </row>
    <row r="100" spans="1:6" x14ac:dyDescent="0.25">
      <c r="A100" s="6"/>
      <c r="B100" s="6"/>
      <c r="C100" s="6"/>
      <c r="D100" s="6"/>
      <c r="E100" s="6"/>
      <c r="F100" s="6"/>
    </row>
    <row r="101" spans="1:6" x14ac:dyDescent="0.25">
      <c r="A101" s="6"/>
      <c r="B101" s="6"/>
      <c r="C101" s="6"/>
      <c r="D101" s="6"/>
      <c r="E101" s="6"/>
      <c r="F101" s="6"/>
    </row>
    <row r="102" spans="1:6" x14ac:dyDescent="0.25">
      <c r="A102" s="6"/>
      <c r="B102" s="6"/>
      <c r="C102" s="6"/>
      <c r="D102" s="6"/>
      <c r="E102" s="6"/>
      <c r="F102" s="6"/>
    </row>
    <row r="103" spans="1:6" x14ac:dyDescent="0.25">
      <c r="A103" s="6"/>
      <c r="B103" s="6"/>
      <c r="C103" s="6"/>
      <c r="D103" s="6"/>
      <c r="E103" s="6"/>
      <c r="F103" s="6"/>
    </row>
    <row r="104" spans="1:6" x14ac:dyDescent="0.25">
      <c r="A104" s="6"/>
      <c r="B104" s="6"/>
      <c r="C104" s="6"/>
      <c r="D104" s="6"/>
      <c r="E104" s="6"/>
      <c r="F104" s="6"/>
    </row>
    <row r="105" spans="1:6" x14ac:dyDescent="0.25">
      <c r="A105" s="6"/>
      <c r="B105" s="6"/>
      <c r="C105" s="6"/>
      <c r="D105" s="6"/>
      <c r="E105" s="6"/>
      <c r="F105" s="6"/>
    </row>
    <row r="106" spans="1:6" x14ac:dyDescent="0.25">
      <c r="A106" s="6"/>
      <c r="B106" s="6"/>
      <c r="C106" s="6"/>
      <c r="D106" s="6"/>
      <c r="E106" s="6"/>
      <c r="F106" s="6"/>
    </row>
    <row r="107" spans="1:6" x14ac:dyDescent="0.25">
      <c r="A107" s="6"/>
      <c r="B107" s="6"/>
      <c r="C107" s="6"/>
      <c r="D107" s="6"/>
      <c r="E107" s="6"/>
      <c r="F107" s="6"/>
    </row>
    <row r="108" spans="1:6" x14ac:dyDescent="0.25">
      <c r="A108" s="6"/>
      <c r="B108" s="6"/>
      <c r="C108" s="6"/>
      <c r="D108" s="6"/>
      <c r="E108" s="6"/>
      <c r="F108" s="6"/>
    </row>
    <row r="109" spans="1:6" x14ac:dyDescent="0.25">
      <c r="A109" s="6"/>
      <c r="B109" s="6"/>
      <c r="C109" s="6"/>
      <c r="D109" s="6"/>
      <c r="E109" s="6"/>
      <c r="F109" s="6"/>
    </row>
    <row r="110" spans="1:6" x14ac:dyDescent="0.25">
      <c r="A110" s="6"/>
      <c r="B110" s="6"/>
      <c r="C110" s="6"/>
      <c r="D110" s="6"/>
      <c r="E110" s="6"/>
      <c r="F110" s="6"/>
    </row>
    <row r="111" spans="1:6" x14ac:dyDescent="0.25">
      <c r="A111" s="6"/>
      <c r="B111" s="6"/>
      <c r="C111" s="6"/>
      <c r="D111" s="6"/>
      <c r="E111" s="6"/>
      <c r="F111" s="6"/>
    </row>
    <row r="112" spans="1:6" x14ac:dyDescent="0.25">
      <c r="A112" s="6"/>
      <c r="B112" s="6"/>
      <c r="C112" s="6"/>
      <c r="D112" s="6"/>
      <c r="E112" s="6"/>
      <c r="F112" s="6"/>
    </row>
    <row r="113" spans="1:6" x14ac:dyDescent="0.25">
      <c r="A113" s="6"/>
      <c r="B113" s="6"/>
      <c r="C113" s="6"/>
      <c r="D113" s="6"/>
      <c r="E113" s="6"/>
      <c r="F113" s="6"/>
    </row>
    <row r="114" spans="1:6" x14ac:dyDescent="0.25">
      <c r="A114" s="6"/>
      <c r="B114" s="6"/>
      <c r="C114" s="6"/>
      <c r="D114" s="6"/>
      <c r="E114" s="6"/>
      <c r="F114" s="6"/>
    </row>
    <row r="115" spans="1:6" x14ac:dyDescent="0.25">
      <c r="A115" s="6"/>
      <c r="B115" s="6"/>
      <c r="C115" s="6"/>
      <c r="D115" s="6"/>
      <c r="E115" s="6"/>
      <c r="F115" s="6"/>
    </row>
    <row r="116" spans="1:6" x14ac:dyDescent="0.25">
      <c r="A116" s="6"/>
      <c r="B116" s="6"/>
      <c r="C116" s="6"/>
      <c r="D116" s="6"/>
      <c r="E116" s="6"/>
      <c r="F116" s="6"/>
    </row>
    <row r="117" spans="1:6" x14ac:dyDescent="0.25">
      <c r="A117" s="6"/>
      <c r="B117" s="6"/>
      <c r="C117" s="6"/>
      <c r="D117" s="6"/>
      <c r="E117" s="6"/>
      <c r="F117" s="6"/>
    </row>
    <row r="118" spans="1:6" x14ac:dyDescent="0.25">
      <c r="A118" s="6"/>
      <c r="B118" s="6"/>
      <c r="C118" s="6"/>
      <c r="D118" s="6"/>
      <c r="E118" s="6"/>
      <c r="F118" s="6"/>
    </row>
    <row r="119" spans="1:6" x14ac:dyDescent="0.25">
      <c r="A119" s="6"/>
      <c r="B119" s="6"/>
      <c r="C119" s="6"/>
      <c r="D119" s="6"/>
      <c r="E119" s="6"/>
      <c r="F119" s="6"/>
    </row>
    <row r="120" spans="1:6" x14ac:dyDescent="0.25">
      <c r="A120" s="6"/>
      <c r="B120" s="6"/>
      <c r="C120" s="6"/>
      <c r="D120" s="6"/>
      <c r="E120" s="6"/>
      <c r="F120" s="6"/>
    </row>
    <row r="121" spans="1:6" x14ac:dyDescent="0.25">
      <c r="A121" s="6"/>
      <c r="B121" s="6"/>
      <c r="C121" s="6"/>
      <c r="D121" s="6"/>
      <c r="E121" s="6"/>
      <c r="F121" s="6"/>
    </row>
    <row r="122" spans="1:6" x14ac:dyDescent="0.25">
      <c r="A122" s="6"/>
      <c r="B122" s="6"/>
      <c r="C122" s="6"/>
      <c r="D122" s="6"/>
      <c r="E122" s="6"/>
      <c r="F122" s="6"/>
    </row>
    <row r="123" spans="1:6" x14ac:dyDescent="0.25">
      <c r="A123" s="6"/>
      <c r="B123" s="6"/>
      <c r="C123" s="6"/>
      <c r="D123" s="6"/>
      <c r="E123" s="6"/>
      <c r="F123" s="6"/>
    </row>
    <row r="124" spans="1:6" x14ac:dyDescent="0.25">
      <c r="A124" s="6"/>
      <c r="B124" s="6"/>
      <c r="C124" s="6"/>
      <c r="D124" s="6"/>
      <c r="E124" s="6"/>
      <c r="F124" s="6"/>
    </row>
    <row r="125" spans="1:6" x14ac:dyDescent="0.25">
      <c r="A125" s="6"/>
      <c r="B125" s="6"/>
      <c r="C125" s="6"/>
      <c r="D125" s="6"/>
      <c r="E125" s="6"/>
      <c r="F125" s="6"/>
    </row>
    <row r="126" spans="1:6" x14ac:dyDescent="0.25">
      <c r="A126" s="6"/>
      <c r="B126" s="6"/>
      <c r="C126" s="6"/>
      <c r="D126" s="6"/>
      <c r="E126" s="6"/>
      <c r="F126" s="6"/>
    </row>
    <row r="127" spans="1:6" x14ac:dyDescent="0.25">
      <c r="A127" s="6"/>
      <c r="B127" s="6"/>
      <c r="C127" s="6"/>
      <c r="D127" s="6"/>
      <c r="E127" s="6"/>
      <c r="F127" s="6"/>
    </row>
    <row r="128" spans="1:6" x14ac:dyDescent="0.25">
      <c r="A128" s="6"/>
      <c r="B128" s="6"/>
      <c r="C128" s="6"/>
      <c r="D128" s="6"/>
      <c r="E128" s="6"/>
      <c r="F128" s="6"/>
    </row>
    <row r="129" spans="1:6" x14ac:dyDescent="0.25">
      <c r="A129" s="6"/>
      <c r="B129" s="6"/>
      <c r="C129" s="6"/>
      <c r="D129" s="6"/>
      <c r="E129" s="6"/>
      <c r="F129" s="6"/>
    </row>
    <row r="130" spans="1:6" x14ac:dyDescent="0.25">
      <c r="A130" s="6"/>
      <c r="B130" s="6"/>
      <c r="C130" s="6"/>
      <c r="D130" s="6"/>
      <c r="E130" s="6"/>
      <c r="F130" s="6"/>
    </row>
    <row r="131" spans="1:6" x14ac:dyDescent="0.25">
      <c r="A131" s="6"/>
      <c r="B131" s="6"/>
      <c r="C131" s="6"/>
      <c r="D131" s="6"/>
      <c r="E131" s="6"/>
      <c r="F131" s="6"/>
    </row>
    <row r="132" spans="1:6" x14ac:dyDescent="0.25">
      <c r="A132" s="6"/>
      <c r="B132" s="6"/>
      <c r="C132" s="6"/>
      <c r="D132" s="6"/>
      <c r="E132" s="6"/>
      <c r="F132" s="6"/>
    </row>
    <row r="133" spans="1:6" x14ac:dyDescent="0.25">
      <c r="A133" s="6"/>
      <c r="B133" s="6"/>
      <c r="C133" s="6"/>
      <c r="D133" s="6"/>
      <c r="E133" s="6"/>
      <c r="F133" s="6"/>
    </row>
    <row r="134" spans="1:6" x14ac:dyDescent="0.25">
      <c r="A134" s="6"/>
      <c r="B134" s="6"/>
      <c r="C134" s="6"/>
      <c r="D134" s="6"/>
      <c r="E134" s="6"/>
      <c r="F134" s="6"/>
    </row>
    <row r="135" spans="1:6" x14ac:dyDescent="0.25">
      <c r="A135" s="6"/>
      <c r="B135" s="6"/>
      <c r="C135" s="6"/>
      <c r="D135" s="6"/>
      <c r="E135" s="6"/>
      <c r="F135" s="6"/>
    </row>
    <row r="136" spans="1:6" x14ac:dyDescent="0.25">
      <c r="A136" s="6"/>
      <c r="B136" s="6"/>
      <c r="C136" s="6"/>
      <c r="D136" s="6"/>
      <c r="E136" s="6"/>
      <c r="F136" s="6"/>
    </row>
    <row r="137" spans="1:6" x14ac:dyDescent="0.25">
      <c r="A137" s="6"/>
      <c r="B137" s="6"/>
      <c r="C137" s="6"/>
      <c r="D137" s="6"/>
      <c r="E137" s="6"/>
      <c r="F137" s="6"/>
    </row>
    <row r="138" spans="1:6" x14ac:dyDescent="0.25">
      <c r="A138" s="6"/>
      <c r="B138" s="6"/>
      <c r="C138" s="6"/>
      <c r="D138" s="6"/>
      <c r="E138" s="6"/>
      <c r="F138" s="6"/>
    </row>
    <row r="139" spans="1:6" x14ac:dyDescent="0.25">
      <c r="A139" s="6"/>
      <c r="B139" s="6"/>
      <c r="C139" s="6"/>
      <c r="D139" s="6"/>
      <c r="E139" s="6"/>
      <c r="F139" s="6"/>
    </row>
  </sheetData>
  <mergeCells count="35">
    <mergeCell ref="B1:N1"/>
    <mergeCell ref="B2:N2"/>
    <mergeCell ref="B3:N3"/>
    <mergeCell ref="B4:N4"/>
    <mergeCell ref="B10:O10"/>
    <mergeCell ref="B5:O5"/>
    <mergeCell ref="B6:O6"/>
    <mergeCell ref="B7:O7"/>
    <mergeCell ref="B8:O8"/>
    <mergeCell ref="B9:O9"/>
    <mergeCell ref="A24:A26"/>
    <mergeCell ref="B11:O11"/>
    <mergeCell ref="L25:M25"/>
    <mergeCell ref="A22:N22"/>
    <mergeCell ref="B12:O12"/>
    <mergeCell ref="B14:O14"/>
    <mergeCell ref="B13:O13"/>
    <mergeCell ref="B18:O18"/>
    <mergeCell ref="B15:O15"/>
    <mergeCell ref="B17:O17"/>
    <mergeCell ref="N25:N26"/>
    <mergeCell ref="D24:F24"/>
    <mergeCell ref="L24:N24"/>
    <mergeCell ref="H25:I25"/>
    <mergeCell ref="B19:O19"/>
    <mergeCell ref="B20:O20"/>
    <mergeCell ref="B16:O16"/>
    <mergeCell ref="G24:G26"/>
    <mergeCell ref="H24:J24"/>
    <mergeCell ref="B24:B26"/>
    <mergeCell ref="J25:J26"/>
    <mergeCell ref="F25:F26"/>
    <mergeCell ref="C24:C26"/>
    <mergeCell ref="K24:K26"/>
    <mergeCell ref="D25:E25"/>
  </mergeCells>
  <pageMargins left="1.1811023622047245" right="0.39370078740157483" top="0.78740157480314965" bottom="0.78740157480314965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6"/>
  <sheetViews>
    <sheetView showZeros="0" zoomScaleNormal="100" workbookViewId="0">
      <selection activeCell="Z20" sqref="Z20"/>
    </sheetView>
  </sheetViews>
  <sheetFormatPr defaultColWidth="9.140625" defaultRowHeight="15" x14ac:dyDescent="0.25"/>
  <cols>
    <col min="1" max="1" width="5" style="2" customWidth="1"/>
    <col min="2" max="2" width="40.28515625" style="2" customWidth="1"/>
    <col min="3" max="3" width="7.42578125" style="3" customWidth="1"/>
    <col min="4" max="7" width="10" style="2" hidden="1" customWidth="1"/>
    <col min="8" max="11" width="9.140625" style="2" hidden="1" customWidth="1"/>
    <col min="12" max="12" width="9.140625" style="2" customWidth="1"/>
    <col min="13" max="15" width="9.7109375" style="2" customWidth="1"/>
    <col min="16" max="16384" width="9.140625" style="2"/>
  </cols>
  <sheetData>
    <row r="1" spans="2:15" x14ac:dyDescent="0.25">
      <c r="B1" s="610" t="s">
        <v>268</v>
      </c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</row>
    <row r="2" spans="2:15" x14ac:dyDescent="0.25">
      <c r="B2" s="610" t="s">
        <v>467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</row>
    <row r="3" spans="2:15" x14ac:dyDescent="0.25">
      <c r="B3" s="610" t="s">
        <v>522</v>
      </c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</row>
    <row r="4" spans="2:15" x14ac:dyDescent="0.25">
      <c r="B4" s="610" t="s">
        <v>272</v>
      </c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</row>
    <row r="5" spans="2:15" s="246" customFormat="1" hidden="1" x14ac:dyDescent="0.25">
      <c r="B5" s="609" t="s">
        <v>523</v>
      </c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</row>
    <row r="6" spans="2:15" s="246" customFormat="1" hidden="1" x14ac:dyDescent="0.25">
      <c r="B6" s="609" t="s">
        <v>334</v>
      </c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609"/>
      <c r="N6" s="609"/>
      <c r="O6" s="609"/>
    </row>
    <row r="7" spans="2:15" s="246" customFormat="1" ht="15" hidden="1" customHeight="1" x14ac:dyDescent="0.25">
      <c r="B7" s="609" t="s">
        <v>469</v>
      </c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</row>
    <row r="8" spans="2:15" s="246" customFormat="1" ht="15" hidden="1" customHeight="1" x14ac:dyDescent="0.25">
      <c r="B8" s="609" t="s">
        <v>334</v>
      </c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</row>
    <row r="9" spans="2:15" s="246" customFormat="1" ht="15" hidden="1" customHeight="1" x14ac:dyDescent="0.25">
      <c r="B9" s="609" t="s">
        <v>469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</row>
    <row r="10" spans="2:15" s="246" customFormat="1" ht="15" hidden="1" customHeight="1" x14ac:dyDescent="0.25">
      <c r="B10" s="609" t="s">
        <v>334</v>
      </c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</row>
    <row r="11" spans="2:15" s="246" customFormat="1" ht="15" hidden="1" customHeight="1" x14ac:dyDescent="0.25">
      <c r="B11" s="609" t="s">
        <v>469</v>
      </c>
      <c r="C11" s="609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</row>
    <row r="12" spans="2:15" s="246" customFormat="1" ht="15" hidden="1" customHeight="1" x14ac:dyDescent="0.25">
      <c r="B12" s="609" t="s">
        <v>334</v>
      </c>
      <c r="C12" s="609"/>
      <c r="D12" s="609"/>
      <c r="E12" s="609"/>
      <c r="F12" s="609"/>
      <c r="G12" s="609"/>
      <c r="H12" s="609"/>
      <c r="I12" s="609"/>
      <c r="J12" s="609"/>
      <c r="K12" s="609"/>
      <c r="L12" s="609"/>
      <c r="M12" s="609"/>
      <c r="N12" s="609"/>
      <c r="O12" s="609"/>
    </row>
    <row r="13" spans="2:15" s="246" customFormat="1" ht="15" hidden="1" customHeight="1" x14ac:dyDescent="0.25">
      <c r="B13" s="609" t="s">
        <v>469</v>
      </c>
      <c r="C13" s="609"/>
      <c r="D13" s="609"/>
      <c r="E13" s="609"/>
      <c r="F13" s="609"/>
      <c r="G13" s="609"/>
      <c r="H13" s="609"/>
      <c r="I13" s="609"/>
      <c r="J13" s="609"/>
      <c r="K13" s="609"/>
      <c r="L13" s="609"/>
      <c r="M13" s="609"/>
      <c r="N13" s="609"/>
      <c r="O13" s="609"/>
    </row>
    <row r="14" spans="2:15" s="246" customFormat="1" ht="15" hidden="1" customHeight="1" x14ac:dyDescent="0.25">
      <c r="B14" s="609" t="s">
        <v>334</v>
      </c>
      <c r="C14" s="609"/>
      <c r="D14" s="609"/>
      <c r="E14" s="609"/>
      <c r="F14" s="609"/>
      <c r="G14" s="609"/>
      <c r="H14" s="609"/>
      <c r="I14" s="609"/>
      <c r="J14" s="609"/>
      <c r="K14" s="609"/>
      <c r="L14" s="609"/>
      <c r="M14" s="609"/>
      <c r="N14" s="609"/>
      <c r="O14" s="609"/>
    </row>
    <row r="15" spans="2:15" s="246" customFormat="1" ht="15" hidden="1" customHeight="1" x14ac:dyDescent="0.25">
      <c r="B15" s="609" t="s">
        <v>469</v>
      </c>
      <c r="C15" s="609"/>
      <c r="D15" s="609"/>
      <c r="E15" s="609"/>
      <c r="F15" s="609"/>
      <c r="G15" s="609"/>
      <c r="H15" s="609"/>
      <c r="I15" s="609"/>
      <c r="J15" s="609"/>
      <c r="K15" s="609"/>
      <c r="L15" s="609"/>
      <c r="M15" s="609"/>
      <c r="N15" s="609"/>
      <c r="O15" s="609"/>
    </row>
    <row r="16" spans="2:15" s="246" customFormat="1" ht="15" hidden="1" customHeight="1" x14ac:dyDescent="0.25">
      <c r="B16" s="609" t="s">
        <v>334</v>
      </c>
      <c r="C16" s="609"/>
      <c r="D16" s="609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</row>
    <row r="17" spans="1:15" s="246" customFormat="1" ht="15" hidden="1" customHeight="1" x14ac:dyDescent="0.25">
      <c r="B17" s="609" t="s">
        <v>469</v>
      </c>
      <c r="C17" s="609"/>
      <c r="D17" s="609"/>
      <c r="E17" s="609"/>
      <c r="F17" s="609"/>
      <c r="G17" s="609"/>
      <c r="H17" s="609"/>
      <c r="I17" s="609"/>
      <c r="J17" s="609"/>
      <c r="K17" s="609"/>
      <c r="L17" s="609"/>
      <c r="M17" s="609"/>
      <c r="N17" s="609"/>
      <c r="O17" s="609"/>
    </row>
    <row r="18" spans="1:15" s="246" customFormat="1" ht="15" hidden="1" customHeight="1" x14ac:dyDescent="0.25">
      <c r="B18" s="609" t="s">
        <v>334</v>
      </c>
      <c r="C18" s="609"/>
      <c r="D18" s="609"/>
      <c r="E18" s="609"/>
      <c r="F18" s="609"/>
      <c r="G18" s="609"/>
      <c r="H18" s="609"/>
      <c r="I18" s="609"/>
      <c r="J18" s="609"/>
      <c r="K18" s="609"/>
      <c r="L18" s="609"/>
      <c r="M18" s="609"/>
      <c r="N18" s="609"/>
      <c r="O18" s="609"/>
    </row>
    <row r="19" spans="1:15" s="246" customFormat="1" x14ac:dyDescent="0.25"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</row>
    <row r="20" spans="1:15" ht="30.75" customHeight="1" x14ac:dyDescent="0.25">
      <c r="A20" s="611" t="s">
        <v>477</v>
      </c>
      <c r="B20" s="611"/>
      <c r="C20" s="611"/>
      <c r="D20" s="611"/>
      <c r="E20" s="611"/>
      <c r="F20" s="611"/>
      <c r="G20" s="611"/>
      <c r="H20" s="611"/>
      <c r="I20" s="611"/>
      <c r="J20" s="611"/>
      <c r="K20" s="611"/>
      <c r="L20" s="611"/>
      <c r="M20" s="611"/>
      <c r="N20" s="611"/>
      <c r="O20" s="611"/>
    </row>
    <row r="21" spans="1:15" x14ac:dyDescent="0.25">
      <c r="G21" s="4"/>
      <c r="H21" s="4"/>
      <c r="I21" s="4"/>
      <c r="J21" s="4"/>
      <c r="K21" s="4"/>
      <c r="L21" s="4"/>
      <c r="M21" s="4"/>
      <c r="N21" s="4"/>
      <c r="O21" s="4" t="s">
        <v>306</v>
      </c>
    </row>
    <row r="22" spans="1:15" ht="15" customHeight="1" x14ac:dyDescent="0.25">
      <c r="A22" s="616" t="s">
        <v>5</v>
      </c>
      <c r="B22" s="619" t="s">
        <v>266</v>
      </c>
      <c r="C22" s="619" t="s">
        <v>326</v>
      </c>
      <c r="D22" s="632" t="s">
        <v>276</v>
      </c>
      <c r="E22" s="635" t="s">
        <v>174</v>
      </c>
      <c r="F22" s="636"/>
      <c r="G22" s="637"/>
      <c r="H22" s="622" t="s">
        <v>277</v>
      </c>
      <c r="I22" s="625" t="s">
        <v>174</v>
      </c>
      <c r="J22" s="626"/>
      <c r="K22" s="627"/>
      <c r="L22" s="631" t="s">
        <v>0</v>
      </c>
      <c r="M22" s="640" t="s">
        <v>174</v>
      </c>
      <c r="N22" s="641"/>
      <c r="O22" s="642"/>
    </row>
    <row r="23" spans="1:15" x14ac:dyDescent="0.25">
      <c r="A23" s="617"/>
      <c r="B23" s="620"/>
      <c r="C23" s="620"/>
      <c r="D23" s="633"/>
      <c r="E23" s="638" t="s">
        <v>338</v>
      </c>
      <c r="F23" s="643" t="s">
        <v>339</v>
      </c>
      <c r="G23" s="638" t="s">
        <v>175</v>
      </c>
      <c r="H23" s="623"/>
      <c r="I23" s="615" t="s">
        <v>338</v>
      </c>
      <c r="J23" s="648" t="s">
        <v>339</v>
      </c>
      <c r="K23" s="615" t="s">
        <v>175</v>
      </c>
      <c r="L23" s="631"/>
      <c r="M23" s="614" t="s">
        <v>338</v>
      </c>
      <c r="N23" s="612" t="s">
        <v>339</v>
      </c>
      <c r="O23" s="614" t="s">
        <v>175</v>
      </c>
    </row>
    <row r="24" spans="1:15" ht="70.5" customHeight="1" x14ac:dyDescent="0.25">
      <c r="A24" s="618"/>
      <c r="B24" s="621"/>
      <c r="C24" s="621"/>
      <c r="D24" s="634"/>
      <c r="E24" s="638"/>
      <c r="F24" s="644"/>
      <c r="G24" s="638"/>
      <c r="H24" s="624"/>
      <c r="I24" s="615"/>
      <c r="J24" s="649"/>
      <c r="K24" s="615"/>
      <c r="L24" s="631"/>
      <c r="M24" s="614"/>
      <c r="N24" s="613"/>
      <c r="O24" s="614"/>
    </row>
    <row r="25" spans="1:15" ht="15.95" customHeight="1" x14ac:dyDescent="0.25">
      <c r="A25" s="32" t="s">
        <v>59</v>
      </c>
      <c r="B25" s="628" t="s">
        <v>6</v>
      </c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30"/>
    </row>
    <row r="26" spans="1:15" ht="15" customHeight="1" x14ac:dyDescent="0.25">
      <c r="A26" s="32" t="s">
        <v>163</v>
      </c>
      <c r="B26" s="6" t="s">
        <v>20</v>
      </c>
      <c r="C26" s="7" t="s">
        <v>9</v>
      </c>
      <c r="D26" s="8">
        <f>E26+F26+G26</f>
        <v>23.5</v>
      </c>
      <c r="E26" s="8">
        <v>23.5</v>
      </c>
      <c r="F26" s="8"/>
      <c r="G26" s="8"/>
      <c r="H26" s="9">
        <f>I26+J26+K26</f>
        <v>0</v>
      </c>
      <c r="I26" s="10"/>
      <c r="J26" s="10"/>
      <c r="K26" s="10"/>
      <c r="L26" s="11">
        <f>M26+N26+O26</f>
        <v>23.5</v>
      </c>
      <c r="M26" s="12">
        <f>E26+I26</f>
        <v>23.5</v>
      </c>
      <c r="N26" s="12">
        <f>F26+J26</f>
        <v>0</v>
      </c>
      <c r="O26" s="12">
        <f>G26+K26</f>
        <v>0</v>
      </c>
    </row>
    <row r="27" spans="1:15" ht="15" customHeight="1" x14ac:dyDescent="0.25">
      <c r="A27" s="32" t="s">
        <v>60</v>
      </c>
      <c r="B27" s="17" t="s">
        <v>10</v>
      </c>
      <c r="C27" s="15" t="s">
        <v>9</v>
      </c>
      <c r="D27" s="16">
        <f t="shared" ref="D27:D36" si="0">E27+F27+G27</f>
        <v>0.3</v>
      </c>
      <c r="E27" s="16">
        <v>0.3</v>
      </c>
      <c r="F27" s="16"/>
      <c r="G27" s="16"/>
      <c r="H27" s="9">
        <f t="shared" ref="H27:H28" si="1">I27+J27+K27</f>
        <v>0</v>
      </c>
      <c r="I27" s="10"/>
      <c r="J27" s="10"/>
      <c r="K27" s="10"/>
      <c r="L27" s="12">
        <f t="shared" ref="L27:L36" si="2">M27+N27+O27</f>
        <v>0.3</v>
      </c>
      <c r="M27" s="12">
        <f t="shared" ref="M27:M36" si="3">E27+I27</f>
        <v>0.3</v>
      </c>
      <c r="N27" s="12">
        <f t="shared" ref="N27:N36" si="4">F27+J27</f>
        <v>0</v>
      </c>
      <c r="O27" s="12">
        <f t="shared" ref="O27:O36" si="5">G27+K27</f>
        <v>0</v>
      </c>
    </row>
    <row r="28" spans="1:15" ht="15" customHeight="1" x14ac:dyDescent="0.25">
      <c r="A28" s="32" t="s">
        <v>61</v>
      </c>
      <c r="B28" s="17" t="s">
        <v>11</v>
      </c>
      <c r="C28" s="15" t="s">
        <v>9</v>
      </c>
      <c r="D28" s="16">
        <f t="shared" si="0"/>
        <v>0.5</v>
      </c>
      <c r="E28" s="16">
        <v>0.5</v>
      </c>
      <c r="F28" s="16"/>
      <c r="G28" s="16"/>
      <c r="H28" s="9">
        <f t="shared" si="1"/>
        <v>0</v>
      </c>
      <c r="I28" s="10"/>
      <c r="J28" s="10"/>
      <c r="K28" s="10"/>
      <c r="L28" s="12">
        <f t="shared" si="2"/>
        <v>0.5</v>
      </c>
      <c r="M28" s="12">
        <f t="shared" si="3"/>
        <v>0.5</v>
      </c>
      <c r="N28" s="12">
        <f t="shared" si="4"/>
        <v>0</v>
      </c>
      <c r="O28" s="12">
        <f t="shared" si="5"/>
        <v>0</v>
      </c>
    </row>
    <row r="29" spans="1:15" ht="15" customHeight="1" x14ac:dyDescent="0.25">
      <c r="A29" s="32" t="s">
        <v>62</v>
      </c>
      <c r="B29" s="17" t="s">
        <v>12</v>
      </c>
      <c r="C29" s="15" t="s">
        <v>9</v>
      </c>
      <c r="D29" s="16">
        <f t="shared" si="0"/>
        <v>1.1000000000000001</v>
      </c>
      <c r="E29" s="16">
        <v>1.1000000000000001</v>
      </c>
      <c r="F29" s="16"/>
      <c r="G29" s="16"/>
      <c r="H29" s="10">
        <f t="shared" ref="H29:H36" si="6">I29+J29+K29</f>
        <v>0</v>
      </c>
      <c r="I29" s="10"/>
      <c r="J29" s="10"/>
      <c r="K29" s="10"/>
      <c r="L29" s="12">
        <f t="shared" si="2"/>
        <v>1.1000000000000001</v>
      </c>
      <c r="M29" s="12">
        <f t="shared" si="3"/>
        <v>1.1000000000000001</v>
      </c>
      <c r="N29" s="12">
        <f t="shared" si="4"/>
        <v>0</v>
      </c>
      <c r="O29" s="12">
        <f t="shared" si="5"/>
        <v>0</v>
      </c>
    </row>
    <row r="30" spans="1:15" ht="15" customHeight="1" x14ac:dyDescent="0.25">
      <c r="A30" s="37" t="s">
        <v>63</v>
      </c>
      <c r="B30" s="18" t="s">
        <v>14</v>
      </c>
      <c r="C30" s="15" t="s">
        <v>9</v>
      </c>
      <c r="D30" s="16">
        <f t="shared" si="0"/>
        <v>1</v>
      </c>
      <c r="E30" s="16">
        <v>1</v>
      </c>
      <c r="F30" s="16"/>
      <c r="G30" s="16"/>
      <c r="H30" s="10">
        <f t="shared" si="6"/>
        <v>0</v>
      </c>
      <c r="I30" s="10"/>
      <c r="J30" s="10"/>
      <c r="K30" s="10"/>
      <c r="L30" s="12">
        <f t="shared" si="2"/>
        <v>1</v>
      </c>
      <c r="M30" s="12">
        <f t="shared" si="3"/>
        <v>1</v>
      </c>
      <c r="N30" s="12">
        <f t="shared" si="4"/>
        <v>0</v>
      </c>
      <c r="O30" s="12">
        <f t="shared" si="5"/>
        <v>0</v>
      </c>
    </row>
    <row r="31" spans="1:15" ht="15" hidden="1" customHeight="1" x14ac:dyDescent="0.25">
      <c r="A31" s="39"/>
      <c r="B31" s="6" t="s">
        <v>15</v>
      </c>
      <c r="C31" s="15" t="s">
        <v>9</v>
      </c>
      <c r="D31" s="16">
        <f t="shared" si="0"/>
        <v>0</v>
      </c>
      <c r="E31" s="16"/>
      <c r="F31" s="16"/>
      <c r="G31" s="16"/>
      <c r="H31" s="10">
        <f t="shared" si="6"/>
        <v>0</v>
      </c>
      <c r="I31" s="10"/>
      <c r="J31" s="10"/>
      <c r="K31" s="10"/>
      <c r="L31" s="12">
        <f t="shared" si="2"/>
        <v>0</v>
      </c>
      <c r="M31" s="12">
        <f t="shared" si="3"/>
        <v>0</v>
      </c>
      <c r="N31" s="12">
        <f t="shared" si="4"/>
        <v>0</v>
      </c>
      <c r="O31" s="12">
        <f t="shared" si="5"/>
        <v>0</v>
      </c>
    </row>
    <row r="32" spans="1:15" ht="15" customHeight="1" x14ac:dyDescent="0.25">
      <c r="A32" s="5" t="s">
        <v>64</v>
      </c>
      <c r="B32" s="29" t="s">
        <v>16</v>
      </c>
      <c r="C32" s="30"/>
      <c r="D32" s="16">
        <f t="shared" si="0"/>
        <v>3.3</v>
      </c>
      <c r="E32" s="16">
        <f>E33+E34</f>
        <v>2.5</v>
      </c>
      <c r="F32" s="16">
        <f>F33+F34</f>
        <v>0.8</v>
      </c>
      <c r="G32" s="16"/>
      <c r="H32" s="10">
        <f t="shared" si="6"/>
        <v>0</v>
      </c>
      <c r="I32" s="10">
        <f t="shared" ref="I32:J32" si="7">I33+I34</f>
        <v>0</v>
      </c>
      <c r="J32" s="10">
        <f t="shared" si="7"/>
        <v>0</v>
      </c>
      <c r="K32" s="10"/>
      <c r="L32" s="12">
        <f t="shared" si="2"/>
        <v>3.3</v>
      </c>
      <c r="M32" s="12">
        <f t="shared" ref="M32:N32" si="8">M33+M34</f>
        <v>2.5</v>
      </c>
      <c r="N32" s="12">
        <f t="shared" si="8"/>
        <v>0.8</v>
      </c>
      <c r="O32" s="12"/>
    </row>
    <row r="33" spans="1:15" ht="15" customHeight="1" x14ac:dyDescent="0.25">
      <c r="A33" s="19"/>
      <c r="B33" s="78"/>
      <c r="C33" s="30" t="s">
        <v>9</v>
      </c>
      <c r="D33" s="16">
        <f t="shared" ref="D33:D34" si="9">E33+F33+G33</f>
        <v>2.5</v>
      </c>
      <c r="E33" s="16">
        <v>2.5</v>
      </c>
      <c r="F33" s="16"/>
      <c r="G33" s="16"/>
      <c r="H33" s="10">
        <f t="shared" ref="H33" si="10">I33+J33+K33</f>
        <v>0</v>
      </c>
      <c r="I33" s="10"/>
      <c r="J33" s="10"/>
      <c r="K33" s="10"/>
      <c r="L33" s="12">
        <f t="shared" ref="L33" si="11">M33+N33+O33</f>
        <v>2.5</v>
      </c>
      <c r="M33" s="12">
        <f t="shared" ref="M33" si="12">E33+I33</f>
        <v>2.5</v>
      </c>
      <c r="N33" s="12">
        <f t="shared" ref="N33" si="13">F33+J33</f>
        <v>0</v>
      </c>
      <c r="O33" s="12">
        <f t="shared" ref="O33" si="14">G33+K33</f>
        <v>0</v>
      </c>
    </row>
    <row r="34" spans="1:15" ht="15" customHeight="1" x14ac:dyDescent="0.25">
      <c r="A34" s="146"/>
      <c r="B34" s="11"/>
      <c r="C34" s="79" t="s">
        <v>22</v>
      </c>
      <c r="D34" s="16">
        <f t="shared" si="9"/>
        <v>0.8</v>
      </c>
      <c r="E34" s="16"/>
      <c r="F34" s="16">
        <v>0.8</v>
      </c>
      <c r="G34" s="16"/>
      <c r="H34" s="10"/>
      <c r="I34" s="10"/>
      <c r="J34" s="10"/>
      <c r="K34" s="10"/>
      <c r="L34" s="12">
        <f t="shared" ref="L34" si="15">M34+N34+O34</f>
        <v>0.8</v>
      </c>
      <c r="M34" s="12">
        <f t="shared" ref="M34" si="16">E34+I34</f>
        <v>0</v>
      </c>
      <c r="N34" s="12">
        <f t="shared" ref="N34" si="17">F34+J34</f>
        <v>0.8</v>
      </c>
      <c r="O34" s="12">
        <f t="shared" ref="O34" si="18">G34+K34</f>
        <v>0</v>
      </c>
    </row>
    <row r="35" spans="1:15" ht="15" customHeight="1" x14ac:dyDescent="0.25">
      <c r="A35" s="32" t="s">
        <v>65</v>
      </c>
      <c r="B35" s="17" t="s">
        <v>17</v>
      </c>
      <c r="C35" s="15" t="s">
        <v>9</v>
      </c>
      <c r="D35" s="16">
        <f t="shared" si="0"/>
        <v>0.5</v>
      </c>
      <c r="E35" s="16">
        <v>0.5</v>
      </c>
      <c r="F35" s="16"/>
      <c r="G35" s="16"/>
      <c r="H35" s="10">
        <f t="shared" si="6"/>
        <v>0</v>
      </c>
      <c r="I35" s="10"/>
      <c r="J35" s="10"/>
      <c r="K35" s="10"/>
      <c r="L35" s="12">
        <f t="shared" si="2"/>
        <v>0.5</v>
      </c>
      <c r="M35" s="12">
        <f t="shared" si="3"/>
        <v>0.5</v>
      </c>
      <c r="N35" s="12">
        <f t="shared" si="4"/>
        <v>0</v>
      </c>
      <c r="O35" s="12">
        <f t="shared" si="5"/>
        <v>0</v>
      </c>
    </row>
    <row r="36" spans="1:15" ht="15" customHeight="1" x14ac:dyDescent="0.25">
      <c r="A36" s="32" t="s">
        <v>66</v>
      </c>
      <c r="B36" s="17" t="s">
        <v>18</v>
      </c>
      <c r="C36" s="15" t="s">
        <v>9</v>
      </c>
      <c r="D36" s="16">
        <f t="shared" si="0"/>
        <v>0.2</v>
      </c>
      <c r="E36" s="16">
        <v>0.2</v>
      </c>
      <c r="F36" s="16"/>
      <c r="G36" s="16"/>
      <c r="H36" s="10">
        <f t="shared" si="6"/>
        <v>0</v>
      </c>
      <c r="I36" s="10"/>
      <c r="J36" s="10"/>
      <c r="K36" s="10"/>
      <c r="L36" s="12">
        <f t="shared" si="2"/>
        <v>0.2</v>
      </c>
      <c r="M36" s="12">
        <f t="shared" si="3"/>
        <v>0.2</v>
      </c>
      <c r="N36" s="12">
        <f t="shared" si="4"/>
        <v>0</v>
      </c>
      <c r="O36" s="12">
        <f t="shared" si="5"/>
        <v>0</v>
      </c>
    </row>
    <row r="37" spans="1:15" ht="15" customHeight="1" x14ac:dyDescent="0.25">
      <c r="A37" s="37" t="s">
        <v>67</v>
      </c>
      <c r="B37" s="35" t="s">
        <v>151</v>
      </c>
      <c r="C37" s="331" t="s">
        <v>21</v>
      </c>
      <c r="D37" s="16">
        <f t="shared" ref="D37" si="19">E37+F37+G37</f>
        <v>1.5</v>
      </c>
      <c r="E37" s="16">
        <v>1.5</v>
      </c>
      <c r="F37" s="16"/>
      <c r="G37" s="16"/>
      <c r="H37" s="10">
        <f t="shared" ref="H37" si="20">I37+J37+K37</f>
        <v>0</v>
      </c>
      <c r="I37" s="10"/>
      <c r="J37" s="10"/>
      <c r="K37" s="10"/>
      <c r="L37" s="12">
        <f t="shared" ref="L37" si="21">M37+N37+O37</f>
        <v>1.5</v>
      </c>
      <c r="M37" s="12">
        <f t="shared" ref="M37" si="22">E37+I37</f>
        <v>1.5</v>
      </c>
      <c r="N37" s="12">
        <f t="shared" ref="N37" si="23">F37+J37</f>
        <v>0</v>
      </c>
      <c r="O37" s="12">
        <f t="shared" ref="O37" si="24">G37+K37</f>
        <v>0</v>
      </c>
    </row>
    <row r="38" spans="1:15" ht="15.95" customHeight="1" x14ac:dyDescent="0.25">
      <c r="A38" s="20" t="s">
        <v>68</v>
      </c>
      <c r="B38" s="21" t="s">
        <v>155</v>
      </c>
      <c r="C38" s="22"/>
      <c r="D38" s="23">
        <f>SUM(D26:D32,D35:D37)</f>
        <v>31.900000000000002</v>
      </c>
      <c r="E38" s="23">
        <f t="shared" ref="E38:O38" si="25">SUM(E26:E32,E35:E37)</f>
        <v>31.1</v>
      </c>
      <c r="F38" s="23">
        <f t="shared" si="25"/>
        <v>0.8</v>
      </c>
      <c r="G38" s="23">
        <f t="shared" si="25"/>
        <v>0</v>
      </c>
      <c r="H38" s="24">
        <f t="shared" si="25"/>
        <v>0</v>
      </c>
      <c r="I38" s="24">
        <f t="shared" si="25"/>
        <v>0</v>
      </c>
      <c r="J38" s="24">
        <f t="shared" si="25"/>
        <v>0</v>
      </c>
      <c r="K38" s="24">
        <f t="shared" si="25"/>
        <v>0</v>
      </c>
      <c r="L38" s="21">
        <f t="shared" si="25"/>
        <v>31.900000000000002</v>
      </c>
      <c r="M38" s="21">
        <f t="shared" si="25"/>
        <v>31.1</v>
      </c>
      <c r="N38" s="21">
        <f t="shared" si="25"/>
        <v>0.8</v>
      </c>
      <c r="O38" s="21">
        <f t="shared" si="25"/>
        <v>0</v>
      </c>
    </row>
    <row r="39" spans="1:15" ht="15.95" customHeight="1" x14ac:dyDescent="0.25">
      <c r="A39" s="39" t="s">
        <v>69</v>
      </c>
      <c r="B39" s="645" t="s">
        <v>49</v>
      </c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7"/>
    </row>
    <row r="40" spans="1:15" ht="15.95" customHeight="1" x14ac:dyDescent="0.25">
      <c r="A40" s="37" t="s">
        <v>70</v>
      </c>
      <c r="B40" s="12" t="s">
        <v>20</v>
      </c>
      <c r="C40" s="15" t="s">
        <v>22</v>
      </c>
      <c r="D40" s="16">
        <f>E40+F40+G40</f>
        <v>150</v>
      </c>
      <c r="E40" s="16">
        <v>150</v>
      </c>
      <c r="F40" s="16"/>
      <c r="G40" s="16"/>
      <c r="H40" s="10">
        <f>I40+J40+K40</f>
        <v>0</v>
      </c>
      <c r="I40" s="10"/>
      <c r="J40" s="10"/>
      <c r="K40" s="10"/>
      <c r="L40" s="12">
        <f>M40+N40+O40</f>
        <v>150</v>
      </c>
      <c r="M40" s="12">
        <f>E40+I40</f>
        <v>150</v>
      </c>
      <c r="N40" s="12">
        <f t="shared" ref="N40" si="26">F40+J40</f>
        <v>0</v>
      </c>
      <c r="O40" s="12">
        <f t="shared" ref="O40" si="27">G40+K40</f>
        <v>0</v>
      </c>
    </row>
    <row r="41" spans="1:15" ht="15" customHeight="1" x14ac:dyDescent="0.25">
      <c r="A41" s="37" t="s">
        <v>71</v>
      </c>
      <c r="B41" s="12" t="s">
        <v>7</v>
      </c>
      <c r="C41" s="15" t="s">
        <v>22</v>
      </c>
      <c r="D41" s="16">
        <f>E41+F41+G41</f>
        <v>4.0999999999999996</v>
      </c>
      <c r="E41" s="16">
        <v>4.0999999999999996</v>
      </c>
      <c r="F41" s="16"/>
      <c r="G41" s="16"/>
      <c r="H41" s="10">
        <f>I41+J41+K41</f>
        <v>0</v>
      </c>
      <c r="I41" s="10"/>
      <c r="J41" s="10"/>
      <c r="K41" s="10"/>
      <c r="L41" s="12">
        <f>M41+N41+O41</f>
        <v>4.0999999999999996</v>
      </c>
      <c r="M41" s="12">
        <f>E41+I41</f>
        <v>4.0999999999999996</v>
      </c>
      <c r="N41" s="12">
        <f t="shared" ref="N41:N50" si="28">F41+J41</f>
        <v>0</v>
      </c>
      <c r="O41" s="12">
        <f t="shared" ref="O41:O50" si="29">G41+K41</f>
        <v>0</v>
      </c>
    </row>
    <row r="42" spans="1:15" ht="15" customHeight="1" x14ac:dyDescent="0.25">
      <c r="A42" s="32" t="s">
        <v>72</v>
      </c>
      <c r="B42" s="17" t="s">
        <v>10</v>
      </c>
      <c r="C42" s="15" t="s">
        <v>22</v>
      </c>
      <c r="D42" s="16">
        <f t="shared" ref="D42:D51" si="30">E42+F42+G42</f>
        <v>1.1000000000000001</v>
      </c>
      <c r="E42" s="16">
        <v>0.5</v>
      </c>
      <c r="F42" s="16">
        <v>0.6</v>
      </c>
      <c r="G42" s="16"/>
      <c r="H42" s="10">
        <f t="shared" ref="H42:H50" si="31">I42+J42+K42</f>
        <v>0</v>
      </c>
      <c r="I42" s="10"/>
      <c r="J42" s="10"/>
      <c r="K42" s="10"/>
      <c r="L42" s="12">
        <f t="shared" ref="L42:L50" si="32">M42+N42+O42</f>
        <v>1.1000000000000001</v>
      </c>
      <c r="M42" s="12">
        <f t="shared" ref="M42:M50" si="33">E42+I42</f>
        <v>0.5</v>
      </c>
      <c r="N42" s="12">
        <f t="shared" si="28"/>
        <v>0.6</v>
      </c>
      <c r="O42" s="12">
        <f t="shared" si="29"/>
        <v>0</v>
      </c>
    </row>
    <row r="43" spans="1:15" ht="15" customHeight="1" x14ac:dyDescent="0.25">
      <c r="A43" s="32" t="s">
        <v>73</v>
      </c>
      <c r="B43" s="17" t="s">
        <v>11</v>
      </c>
      <c r="C43" s="15" t="s">
        <v>22</v>
      </c>
      <c r="D43" s="16">
        <f t="shared" si="30"/>
        <v>14.7</v>
      </c>
      <c r="E43" s="16">
        <v>14</v>
      </c>
      <c r="F43" s="16">
        <v>0.7</v>
      </c>
      <c r="G43" s="16"/>
      <c r="H43" s="10">
        <f t="shared" si="31"/>
        <v>0</v>
      </c>
      <c r="I43" s="10"/>
      <c r="J43" s="10"/>
      <c r="K43" s="10"/>
      <c r="L43" s="12">
        <f t="shared" si="32"/>
        <v>14.7</v>
      </c>
      <c r="M43" s="12">
        <f t="shared" si="33"/>
        <v>14</v>
      </c>
      <c r="N43" s="12">
        <f t="shared" si="28"/>
        <v>0.7</v>
      </c>
      <c r="O43" s="12">
        <f t="shared" si="29"/>
        <v>0</v>
      </c>
    </row>
    <row r="44" spans="1:15" ht="15" customHeight="1" x14ac:dyDescent="0.25">
      <c r="A44" s="32" t="s">
        <v>74</v>
      </c>
      <c r="B44" s="17" t="s">
        <v>12</v>
      </c>
      <c r="C44" s="15" t="s">
        <v>22</v>
      </c>
      <c r="D44" s="16">
        <f t="shared" si="30"/>
        <v>0.9</v>
      </c>
      <c r="E44" s="16"/>
      <c r="F44" s="16">
        <v>0.9</v>
      </c>
      <c r="G44" s="16"/>
      <c r="H44" s="10">
        <f t="shared" si="31"/>
        <v>0</v>
      </c>
      <c r="I44" s="10"/>
      <c r="J44" s="10"/>
      <c r="K44" s="10"/>
      <c r="L44" s="12">
        <f t="shared" si="32"/>
        <v>0.9</v>
      </c>
      <c r="M44" s="12">
        <f t="shared" si="33"/>
        <v>0</v>
      </c>
      <c r="N44" s="12">
        <f t="shared" si="28"/>
        <v>0.9</v>
      </c>
      <c r="O44" s="12">
        <f t="shared" si="29"/>
        <v>0</v>
      </c>
    </row>
    <row r="45" spans="1:15" ht="15" customHeight="1" x14ac:dyDescent="0.25">
      <c r="A45" s="32" t="s">
        <v>75</v>
      </c>
      <c r="B45" s="17" t="s">
        <v>13</v>
      </c>
      <c r="C45" s="15" t="s">
        <v>22</v>
      </c>
      <c r="D45" s="16">
        <f t="shared" si="30"/>
        <v>1.1000000000000001</v>
      </c>
      <c r="E45" s="16">
        <v>1.1000000000000001</v>
      </c>
      <c r="F45" s="16"/>
      <c r="G45" s="16"/>
      <c r="H45" s="10">
        <f t="shared" si="31"/>
        <v>0</v>
      </c>
      <c r="I45" s="10"/>
      <c r="J45" s="10"/>
      <c r="K45" s="10"/>
      <c r="L45" s="12">
        <f t="shared" si="32"/>
        <v>1.1000000000000001</v>
      </c>
      <c r="M45" s="12">
        <f t="shared" si="33"/>
        <v>1.1000000000000001</v>
      </c>
      <c r="N45" s="12">
        <f t="shared" si="28"/>
        <v>0</v>
      </c>
      <c r="O45" s="12">
        <f t="shared" si="29"/>
        <v>0</v>
      </c>
    </row>
    <row r="46" spans="1:15" ht="15" customHeight="1" x14ac:dyDescent="0.25">
      <c r="A46" s="37" t="s">
        <v>76</v>
      </c>
      <c r="B46" s="18" t="s">
        <v>14</v>
      </c>
      <c r="C46" s="15" t="s">
        <v>22</v>
      </c>
      <c r="D46" s="16">
        <f t="shared" si="30"/>
        <v>18</v>
      </c>
      <c r="E46" s="16">
        <v>16.5</v>
      </c>
      <c r="F46" s="16">
        <v>1.5</v>
      </c>
      <c r="G46" s="16"/>
      <c r="H46" s="10">
        <f t="shared" si="31"/>
        <v>0</v>
      </c>
      <c r="I46" s="10"/>
      <c r="J46" s="10"/>
      <c r="K46" s="10"/>
      <c r="L46" s="12">
        <f t="shared" si="32"/>
        <v>18</v>
      </c>
      <c r="M46" s="12">
        <f t="shared" si="33"/>
        <v>16.5</v>
      </c>
      <c r="N46" s="12">
        <f t="shared" si="28"/>
        <v>1.5</v>
      </c>
      <c r="O46" s="12">
        <f t="shared" si="29"/>
        <v>0</v>
      </c>
    </row>
    <row r="47" spans="1:15" ht="15" customHeight="1" x14ac:dyDescent="0.25">
      <c r="A47" s="37" t="s">
        <v>77</v>
      </c>
      <c r="B47" s="6" t="s">
        <v>15</v>
      </c>
      <c r="C47" s="15" t="s">
        <v>22</v>
      </c>
      <c r="D47" s="16">
        <f t="shared" si="30"/>
        <v>2.5999999999999996</v>
      </c>
      <c r="E47" s="16">
        <v>1.9</v>
      </c>
      <c r="F47" s="16">
        <v>0.7</v>
      </c>
      <c r="G47" s="16"/>
      <c r="H47" s="10">
        <f t="shared" si="31"/>
        <v>0</v>
      </c>
      <c r="I47" s="10"/>
      <c r="J47" s="10"/>
      <c r="K47" s="10"/>
      <c r="L47" s="12">
        <f t="shared" si="32"/>
        <v>2.5999999999999996</v>
      </c>
      <c r="M47" s="12">
        <f t="shared" si="33"/>
        <v>1.9</v>
      </c>
      <c r="N47" s="12">
        <f t="shared" si="28"/>
        <v>0.7</v>
      </c>
      <c r="O47" s="12">
        <f t="shared" si="29"/>
        <v>0</v>
      </c>
    </row>
    <row r="48" spans="1:15" ht="15" customHeight="1" x14ac:dyDescent="0.25">
      <c r="A48" s="32" t="s">
        <v>78</v>
      </c>
      <c r="B48" s="17" t="s">
        <v>16</v>
      </c>
      <c r="C48" s="15" t="s">
        <v>22</v>
      </c>
      <c r="D48" s="16">
        <f t="shared" si="30"/>
        <v>9.1999999999999993</v>
      </c>
      <c r="E48" s="16">
        <v>7</v>
      </c>
      <c r="F48" s="16">
        <v>2.2000000000000002</v>
      </c>
      <c r="G48" s="16"/>
      <c r="H48" s="10">
        <f t="shared" si="31"/>
        <v>0</v>
      </c>
      <c r="I48" s="10"/>
      <c r="J48" s="10"/>
      <c r="K48" s="10"/>
      <c r="L48" s="12">
        <f t="shared" si="32"/>
        <v>9.1999999999999993</v>
      </c>
      <c r="M48" s="12">
        <f t="shared" si="33"/>
        <v>7</v>
      </c>
      <c r="N48" s="12">
        <f t="shared" si="28"/>
        <v>2.2000000000000002</v>
      </c>
      <c r="O48" s="12">
        <f t="shared" si="29"/>
        <v>0</v>
      </c>
    </row>
    <row r="49" spans="1:15" ht="15" customHeight="1" x14ac:dyDescent="0.25">
      <c r="A49" s="32" t="s">
        <v>79</v>
      </c>
      <c r="B49" s="17" t="s">
        <v>17</v>
      </c>
      <c r="C49" s="15" t="s">
        <v>22</v>
      </c>
      <c r="D49" s="16">
        <f t="shared" si="30"/>
        <v>0.2</v>
      </c>
      <c r="E49" s="16"/>
      <c r="F49" s="16">
        <v>0.2</v>
      </c>
      <c r="G49" s="16"/>
      <c r="H49" s="10">
        <f t="shared" si="31"/>
        <v>0</v>
      </c>
      <c r="I49" s="10"/>
      <c r="J49" s="10"/>
      <c r="K49" s="10"/>
      <c r="L49" s="12">
        <f t="shared" si="32"/>
        <v>0.2</v>
      </c>
      <c r="M49" s="12">
        <f t="shared" si="33"/>
        <v>0</v>
      </c>
      <c r="N49" s="12">
        <f t="shared" si="28"/>
        <v>0.2</v>
      </c>
      <c r="O49" s="12">
        <f t="shared" si="29"/>
        <v>0</v>
      </c>
    </row>
    <row r="50" spans="1:15" ht="15" customHeight="1" x14ac:dyDescent="0.25">
      <c r="A50" s="32" t="s">
        <v>80</v>
      </c>
      <c r="B50" s="17" t="s">
        <v>18</v>
      </c>
      <c r="C50" s="15" t="s">
        <v>22</v>
      </c>
      <c r="D50" s="16">
        <f t="shared" si="30"/>
        <v>2</v>
      </c>
      <c r="E50" s="16">
        <v>1.3</v>
      </c>
      <c r="F50" s="16">
        <v>0.7</v>
      </c>
      <c r="G50" s="16"/>
      <c r="H50" s="10">
        <f t="shared" si="31"/>
        <v>0</v>
      </c>
      <c r="I50" s="10"/>
      <c r="J50" s="10"/>
      <c r="K50" s="10"/>
      <c r="L50" s="12">
        <f t="shared" si="32"/>
        <v>2</v>
      </c>
      <c r="M50" s="12">
        <f t="shared" si="33"/>
        <v>1.3</v>
      </c>
      <c r="N50" s="12">
        <f t="shared" si="28"/>
        <v>0.7</v>
      </c>
      <c r="O50" s="12">
        <f t="shared" si="29"/>
        <v>0</v>
      </c>
    </row>
    <row r="51" spans="1:15" ht="15" customHeight="1" x14ac:dyDescent="0.25">
      <c r="A51" s="32" t="s">
        <v>81</v>
      </c>
      <c r="B51" s="17" t="s">
        <v>19</v>
      </c>
      <c r="C51" s="15" t="s">
        <v>22</v>
      </c>
      <c r="D51" s="16">
        <f t="shared" si="30"/>
        <v>0.9</v>
      </c>
      <c r="E51" s="16"/>
      <c r="F51" s="16">
        <v>0.9</v>
      </c>
      <c r="G51" s="16"/>
      <c r="H51" s="10">
        <f>I51+J51+K51</f>
        <v>0</v>
      </c>
      <c r="I51" s="10"/>
      <c r="J51" s="10"/>
      <c r="K51" s="10"/>
      <c r="L51" s="12">
        <f>M51+N51+O51</f>
        <v>0.9</v>
      </c>
      <c r="M51" s="12">
        <f>E51+I51</f>
        <v>0</v>
      </c>
      <c r="N51" s="12">
        <f>F51+J51</f>
        <v>0.9</v>
      </c>
      <c r="O51" s="12">
        <f>G51+K51</f>
        <v>0</v>
      </c>
    </row>
    <row r="52" spans="1:15" ht="15.95" customHeight="1" x14ac:dyDescent="0.25">
      <c r="A52" s="20" t="s">
        <v>82</v>
      </c>
      <c r="B52" s="21" t="s">
        <v>156</v>
      </c>
      <c r="C52" s="25"/>
      <c r="D52" s="23">
        <f>SUM(D40:D51)</f>
        <v>204.79999999999995</v>
      </c>
      <c r="E52" s="23">
        <f t="shared" ref="E52:G52" si="34">SUM(E40:E51)</f>
        <v>196.4</v>
      </c>
      <c r="F52" s="23">
        <f t="shared" si="34"/>
        <v>8.4</v>
      </c>
      <c r="G52" s="23">
        <f t="shared" si="34"/>
        <v>0</v>
      </c>
      <c r="H52" s="24">
        <f>SUM(H40:H51)</f>
        <v>0</v>
      </c>
      <c r="I52" s="24">
        <f t="shared" ref="I52:K52" si="35">SUM(I40:I51)</f>
        <v>0</v>
      </c>
      <c r="J52" s="24">
        <f t="shared" si="35"/>
        <v>0</v>
      </c>
      <c r="K52" s="24">
        <f t="shared" si="35"/>
        <v>0</v>
      </c>
      <c r="L52" s="21">
        <f>SUM(L40:L51)</f>
        <v>204.79999999999995</v>
      </c>
      <c r="M52" s="21">
        <f t="shared" ref="M52:O52" si="36">SUM(M40:M51)</f>
        <v>196.4</v>
      </c>
      <c r="N52" s="21">
        <f t="shared" si="36"/>
        <v>8.4</v>
      </c>
      <c r="O52" s="21">
        <f t="shared" si="36"/>
        <v>0</v>
      </c>
    </row>
    <row r="53" spans="1:15" ht="15.95" customHeight="1" x14ac:dyDescent="0.25">
      <c r="A53" s="39" t="s">
        <v>83</v>
      </c>
      <c r="B53" s="628" t="s">
        <v>52</v>
      </c>
      <c r="C53" s="629"/>
      <c r="D53" s="629"/>
      <c r="E53" s="629"/>
      <c r="F53" s="629"/>
      <c r="G53" s="629"/>
      <c r="H53" s="629"/>
      <c r="I53" s="629"/>
      <c r="J53" s="629"/>
      <c r="K53" s="629"/>
      <c r="L53" s="629"/>
      <c r="M53" s="629"/>
      <c r="N53" s="629"/>
      <c r="O53" s="630"/>
    </row>
    <row r="54" spans="1:15" ht="15" customHeight="1" x14ac:dyDescent="0.25">
      <c r="A54" s="32" t="s">
        <v>84</v>
      </c>
      <c r="B54" s="26" t="s">
        <v>20</v>
      </c>
      <c r="C54" s="7" t="s">
        <v>32</v>
      </c>
      <c r="D54" s="8">
        <f>E54+F54+G54</f>
        <v>102.3</v>
      </c>
      <c r="E54" s="8">
        <v>102.3</v>
      </c>
      <c r="F54" s="8"/>
      <c r="G54" s="8"/>
      <c r="H54" s="10">
        <f>I54+J54+K54</f>
        <v>0</v>
      </c>
      <c r="I54" s="10"/>
      <c r="J54" s="10"/>
      <c r="K54" s="10"/>
      <c r="L54" s="12">
        <f>M54+N54+O54</f>
        <v>102.3</v>
      </c>
      <c r="M54" s="12">
        <f t="shared" ref="M54:O55" si="37">E54+I54</f>
        <v>102.3</v>
      </c>
      <c r="N54" s="12">
        <f t="shared" si="37"/>
        <v>0</v>
      </c>
      <c r="O54" s="12">
        <f t="shared" si="37"/>
        <v>0</v>
      </c>
    </row>
    <row r="55" spans="1:15" ht="15" customHeight="1" x14ac:dyDescent="0.25">
      <c r="A55" s="37" t="s">
        <v>85</v>
      </c>
      <c r="B55" s="29" t="s">
        <v>58</v>
      </c>
      <c r="C55" s="30" t="s">
        <v>32</v>
      </c>
      <c r="D55" s="8">
        <f>E55+F55+G55</f>
        <v>2</v>
      </c>
      <c r="E55" s="8"/>
      <c r="F55" s="8">
        <v>2</v>
      </c>
      <c r="G55" s="8"/>
      <c r="H55" s="10">
        <f>I55+J55+K55</f>
        <v>0</v>
      </c>
      <c r="I55" s="10"/>
      <c r="J55" s="10"/>
      <c r="K55" s="10"/>
      <c r="L55" s="12">
        <f>M55+N55+O55</f>
        <v>2</v>
      </c>
      <c r="M55" s="12">
        <f t="shared" si="37"/>
        <v>0</v>
      </c>
      <c r="N55" s="12">
        <f t="shared" si="37"/>
        <v>2</v>
      </c>
      <c r="O55" s="12">
        <f t="shared" si="37"/>
        <v>0</v>
      </c>
    </row>
    <row r="56" spans="1:15" ht="15.95" customHeight="1" x14ac:dyDescent="0.25">
      <c r="A56" s="20" t="s">
        <v>86</v>
      </c>
      <c r="B56" s="27" t="s">
        <v>157</v>
      </c>
      <c r="C56" s="28"/>
      <c r="D56" s="23">
        <f>D54+D55</f>
        <v>104.3</v>
      </c>
      <c r="E56" s="23">
        <f t="shared" ref="E56:O56" si="38">E54+E55</f>
        <v>102.3</v>
      </c>
      <c r="F56" s="23">
        <f t="shared" si="38"/>
        <v>2</v>
      </c>
      <c r="G56" s="23">
        <f t="shared" si="38"/>
        <v>0</v>
      </c>
      <c r="H56" s="24">
        <f t="shared" si="38"/>
        <v>0</v>
      </c>
      <c r="I56" s="24">
        <f t="shared" si="38"/>
        <v>0</v>
      </c>
      <c r="J56" s="24">
        <f t="shared" si="38"/>
        <v>0</v>
      </c>
      <c r="K56" s="24">
        <f t="shared" si="38"/>
        <v>0</v>
      </c>
      <c r="L56" s="21">
        <f t="shared" si="38"/>
        <v>104.3</v>
      </c>
      <c r="M56" s="21">
        <f t="shared" si="38"/>
        <v>102.3</v>
      </c>
      <c r="N56" s="21">
        <f t="shared" si="38"/>
        <v>2</v>
      </c>
      <c r="O56" s="21">
        <f t="shared" si="38"/>
        <v>0</v>
      </c>
    </row>
    <row r="57" spans="1:15" ht="15.95" customHeight="1" x14ac:dyDescent="0.25">
      <c r="A57" s="37" t="s">
        <v>87</v>
      </c>
      <c r="B57" s="628" t="s">
        <v>152</v>
      </c>
      <c r="C57" s="629"/>
      <c r="D57" s="629"/>
      <c r="E57" s="629"/>
      <c r="F57" s="629"/>
      <c r="G57" s="629"/>
      <c r="H57" s="629"/>
      <c r="I57" s="629"/>
      <c r="J57" s="629"/>
      <c r="K57" s="629"/>
      <c r="L57" s="629"/>
      <c r="M57" s="629"/>
      <c r="N57" s="629"/>
      <c r="O57" s="630"/>
    </row>
    <row r="58" spans="1:15" ht="15.95" customHeight="1" x14ac:dyDescent="0.25">
      <c r="A58" s="37" t="s">
        <v>88</v>
      </c>
      <c r="B58" s="14" t="s">
        <v>45</v>
      </c>
      <c r="C58" s="30" t="s">
        <v>41</v>
      </c>
      <c r="D58" s="16">
        <f>E58+F58+G58</f>
        <v>14.799999999999999</v>
      </c>
      <c r="E58" s="16">
        <v>0.1</v>
      </c>
      <c r="F58" s="16"/>
      <c r="G58" s="16">
        <v>14.7</v>
      </c>
      <c r="H58" s="10">
        <f>I58+J58+K58</f>
        <v>0</v>
      </c>
      <c r="I58" s="10"/>
      <c r="J58" s="10"/>
      <c r="K58" s="10"/>
      <c r="L58" s="12">
        <f>M58+N58+O58</f>
        <v>14.799999999999999</v>
      </c>
      <c r="M58" s="12">
        <f t="shared" ref="M58:O60" si="39">E58+I58</f>
        <v>0.1</v>
      </c>
      <c r="N58" s="12">
        <f t="shared" si="39"/>
        <v>0</v>
      </c>
      <c r="O58" s="12">
        <f t="shared" si="39"/>
        <v>14.7</v>
      </c>
    </row>
    <row r="59" spans="1:15" ht="15.95" customHeight="1" x14ac:dyDescent="0.25">
      <c r="A59" s="37" t="s">
        <v>89</v>
      </c>
      <c r="B59" s="12" t="s">
        <v>33</v>
      </c>
      <c r="C59" s="30" t="s">
        <v>41</v>
      </c>
      <c r="D59" s="16">
        <f>E59+F59+G59</f>
        <v>0.1</v>
      </c>
      <c r="E59" s="16">
        <v>0.1</v>
      </c>
      <c r="F59" s="16"/>
      <c r="G59" s="16"/>
      <c r="H59" s="10">
        <f t="shared" ref="H59:H80" si="40">I59+J59+K59</f>
        <v>0</v>
      </c>
      <c r="I59" s="10"/>
      <c r="J59" s="10"/>
      <c r="K59" s="10"/>
      <c r="L59" s="12">
        <f>M59+N59+O59</f>
        <v>0.1</v>
      </c>
      <c r="M59" s="12">
        <f t="shared" si="39"/>
        <v>0.1</v>
      </c>
      <c r="N59" s="12">
        <f t="shared" si="39"/>
        <v>0</v>
      </c>
      <c r="O59" s="12">
        <f t="shared" si="39"/>
        <v>0</v>
      </c>
    </row>
    <row r="60" spans="1:15" ht="15" customHeight="1" x14ac:dyDescent="0.25">
      <c r="A60" s="39" t="s">
        <v>90</v>
      </c>
      <c r="B60" s="29" t="s">
        <v>142</v>
      </c>
      <c r="C60" s="30" t="s">
        <v>41</v>
      </c>
      <c r="D60" s="16">
        <f>E60+F60+G60</f>
        <v>1.3</v>
      </c>
      <c r="E60" s="16">
        <v>1</v>
      </c>
      <c r="F60" s="16">
        <v>0.3</v>
      </c>
      <c r="G60" s="16"/>
      <c r="H60" s="10">
        <f t="shared" si="40"/>
        <v>0</v>
      </c>
      <c r="I60" s="10"/>
      <c r="J60" s="10"/>
      <c r="K60" s="10"/>
      <c r="L60" s="12">
        <f>M60+N60+O60</f>
        <v>1.3</v>
      </c>
      <c r="M60" s="12">
        <f t="shared" si="39"/>
        <v>1</v>
      </c>
      <c r="N60" s="12">
        <f t="shared" si="39"/>
        <v>0.3</v>
      </c>
      <c r="O60" s="12">
        <f t="shared" si="39"/>
        <v>0</v>
      </c>
    </row>
    <row r="61" spans="1:15" ht="15" customHeight="1" x14ac:dyDescent="0.25">
      <c r="A61" s="32" t="s">
        <v>91</v>
      </c>
      <c r="B61" s="29" t="s">
        <v>307</v>
      </c>
      <c r="C61" s="30" t="s">
        <v>41</v>
      </c>
      <c r="D61" s="16">
        <f t="shared" ref="D61:D80" si="41">E61+F61+G61</f>
        <v>19.5</v>
      </c>
      <c r="E61" s="16">
        <v>0.1</v>
      </c>
      <c r="F61" s="16"/>
      <c r="G61" s="16">
        <v>19.399999999999999</v>
      </c>
      <c r="H61" s="10">
        <f t="shared" si="40"/>
        <v>0</v>
      </c>
      <c r="I61" s="10"/>
      <c r="J61" s="10"/>
      <c r="K61" s="10"/>
      <c r="L61" s="12">
        <f t="shared" ref="L61:L80" si="42">M61+N61+O61</f>
        <v>19.5</v>
      </c>
      <c r="M61" s="12">
        <f t="shared" ref="M61:M79" si="43">E61+I61</f>
        <v>0.1</v>
      </c>
      <c r="N61" s="12">
        <f t="shared" ref="N61:N79" si="44">F61+J61</f>
        <v>0</v>
      </c>
      <c r="O61" s="12">
        <f t="shared" ref="O61:O80" si="45">G61+K61</f>
        <v>19.399999999999999</v>
      </c>
    </row>
    <row r="62" spans="1:15" ht="15" customHeight="1" x14ac:dyDescent="0.25">
      <c r="A62" s="32" t="s">
        <v>92</v>
      </c>
      <c r="B62" s="31" t="s">
        <v>281</v>
      </c>
      <c r="C62" s="30" t="s">
        <v>41</v>
      </c>
      <c r="D62" s="16">
        <f t="shared" si="41"/>
        <v>30.1</v>
      </c>
      <c r="E62" s="16">
        <v>0.1</v>
      </c>
      <c r="F62" s="16"/>
      <c r="G62" s="16">
        <v>30</v>
      </c>
      <c r="H62" s="10">
        <f t="shared" si="40"/>
        <v>0</v>
      </c>
      <c r="I62" s="10"/>
      <c r="J62" s="10"/>
      <c r="K62" s="10"/>
      <c r="L62" s="12">
        <f t="shared" si="42"/>
        <v>30.1</v>
      </c>
      <c r="M62" s="12">
        <f t="shared" si="43"/>
        <v>0.1</v>
      </c>
      <c r="N62" s="12">
        <f t="shared" si="44"/>
        <v>0</v>
      </c>
      <c r="O62" s="12">
        <f t="shared" si="45"/>
        <v>30</v>
      </c>
    </row>
    <row r="63" spans="1:15" ht="15" customHeight="1" x14ac:dyDescent="0.25">
      <c r="A63" s="32" t="s">
        <v>93</v>
      </c>
      <c r="B63" s="29" t="s">
        <v>308</v>
      </c>
      <c r="C63" s="15" t="s">
        <v>41</v>
      </c>
      <c r="D63" s="16">
        <f t="shared" si="41"/>
        <v>33.299999999999997</v>
      </c>
      <c r="E63" s="16">
        <v>1.8</v>
      </c>
      <c r="F63" s="16"/>
      <c r="G63" s="16">
        <v>31.5</v>
      </c>
      <c r="H63" s="10">
        <f t="shared" si="40"/>
        <v>0</v>
      </c>
      <c r="I63" s="10"/>
      <c r="J63" s="10"/>
      <c r="K63" s="10"/>
      <c r="L63" s="12">
        <f t="shared" si="42"/>
        <v>33.299999999999997</v>
      </c>
      <c r="M63" s="12">
        <f t="shared" si="43"/>
        <v>1.8</v>
      </c>
      <c r="N63" s="12">
        <f t="shared" si="44"/>
        <v>0</v>
      </c>
      <c r="O63" s="12">
        <f t="shared" si="45"/>
        <v>31.5</v>
      </c>
    </row>
    <row r="64" spans="1:15" ht="15" customHeight="1" x14ac:dyDescent="0.25">
      <c r="A64" s="32" t="s">
        <v>94</v>
      </c>
      <c r="B64" s="29" t="s">
        <v>309</v>
      </c>
      <c r="C64" s="15" t="s">
        <v>41</v>
      </c>
      <c r="D64" s="16">
        <f t="shared" si="41"/>
        <v>23.2</v>
      </c>
      <c r="E64" s="16">
        <v>1</v>
      </c>
      <c r="F64" s="16">
        <v>0.3</v>
      </c>
      <c r="G64" s="16">
        <v>21.9</v>
      </c>
      <c r="H64" s="10">
        <f t="shared" si="40"/>
        <v>0</v>
      </c>
      <c r="I64" s="10"/>
      <c r="J64" s="10"/>
      <c r="K64" s="10"/>
      <c r="L64" s="12">
        <f t="shared" si="42"/>
        <v>23.2</v>
      </c>
      <c r="M64" s="12">
        <f t="shared" si="43"/>
        <v>1</v>
      </c>
      <c r="N64" s="12">
        <f t="shared" si="44"/>
        <v>0.3</v>
      </c>
      <c r="O64" s="12">
        <f t="shared" si="45"/>
        <v>21.9</v>
      </c>
    </row>
    <row r="65" spans="1:15" ht="15" customHeight="1" x14ac:dyDescent="0.25">
      <c r="A65" s="32" t="s">
        <v>95</v>
      </c>
      <c r="B65" s="29" t="s">
        <v>310</v>
      </c>
      <c r="C65" s="30" t="s">
        <v>41</v>
      </c>
      <c r="D65" s="16">
        <f>E65+F65+G65</f>
        <v>0.1</v>
      </c>
      <c r="E65" s="16">
        <v>0.1</v>
      </c>
      <c r="F65" s="16"/>
      <c r="G65" s="16"/>
      <c r="H65" s="10">
        <f t="shared" si="40"/>
        <v>0</v>
      </c>
      <c r="I65" s="10"/>
      <c r="J65" s="10"/>
      <c r="K65" s="10"/>
      <c r="L65" s="12">
        <f>M65+N65+O65</f>
        <v>0.1</v>
      </c>
      <c r="M65" s="12">
        <f>E65+I65</f>
        <v>0.1</v>
      </c>
      <c r="N65" s="12">
        <f>F65+J65</f>
        <v>0</v>
      </c>
      <c r="O65" s="12">
        <f>G65+K65</f>
        <v>0</v>
      </c>
    </row>
    <row r="66" spans="1:15" ht="15" customHeight="1" x14ac:dyDescent="0.25">
      <c r="A66" s="32" t="s">
        <v>96</v>
      </c>
      <c r="B66" s="33" t="s">
        <v>296</v>
      </c>
      <c r="C66" s="15" t="s">
        <v>41</v>
      </c>
      <c r="D66" s="16">
        <f t="shared" si="41"/>
        <v>2.8</v>
      </c>
      <c r="E66" s="16">
        <v>2.8</v>
      </c>
      <c r="F66" s="16"/>
      <c r="G66" s="16"/>
      <c r="H66" s="10">
        <f t="shared" si="40"/>
        <v>0</v>
      </c>
      <c r="I66" s="10"/>
      <c r="J66" s="10"/>
      <c r="K66" s="10"/>
      <c r="L66" s="12">
        <f t="shared" si="42"/>
        <v>2.8</v>
      </c>
      <c r="M66" s="12">
        <f t="shared" si="43"/>
        <v>2.8</v>
      </c>
      <c r="N66" s="12">
        <f t="shared" si="44"/>
        <v>0</v>
      </c>
      <c r="O66" s="12">
        <f t="shared" si="45"/>
        <v>0</v>
      </c>
    </row>
    <row r="67" spans="1:15" ht="15" customHeight="1" x14ac:dyDescent="0.25">
      <c r="A67" s="32" t="s">
        <v>97</v>
      </c>
      <c r="B67" s="34" t="s">
        <v>146</v>
      </c>
      <c r="C67" s="30" t="s">
        <v>41</v>
      </c>
      <c r="D67" s="16">
        <f t="shared" si="41"/>
        <v>6.6999999999999993</v>
      </c>
      <c r="E67" s="16">
        <v>0.1</v>
      </c>
      <c r="F67" s="16"/>
      <c r="G67" s="16">
        <v>6.6</v>
      </c>
      <c r="H67" s="10">
        <f t="shared" si="40"/>
        <v>0</v>
      </c>
      <c r="I67" s="10"/>
      <c r="J67" s="10"/>
      <c r="K67" s="10"/>
      <c r="L67" s="12">
        <f t="shared" si="42"/>
        <v>6.6999999999999993</v>
      </c>
      <c r="M67" s="12">
        <f t="shared" ref="M67:O67" si="46">E67+I67</f>
        <v>0.1</v>
      </c>
      <c r="N67" s="12">
        <f t="shared" si="46"/>
        <v>0</v>
      </c>
      <c r="O67" s="12">
        <f t="shared" si="46"/>
        <v>6.6</v>
      </c>
    </row>
    <row r="68" spans="1:15" ht="15" customHeight="1" x14ac:dyDescent="0.25">
      <c r="A68" s="32" t="s">
        <v>138</v>
      </c>
      <c r="B68" s="91" t="s">
        <v>39</v>
      </c>
      <c r="C68" s="30" t="s">
        <v>41</v>
      </c>
      <c r="D68" s="16">
        <f t="shared" si="41"/>
        <v>0.1</v>
      </c>
      <c r="E68" s="16">
        <v>0.1</v>
      </c>
      <c r="F68" s="16"/>
      <c r="G68" s="16"/>
      <c r="H68" s="10">
        <f t="shared" si="40"/>
        <v>0</v>
      </c>
      <c r="I68" s="10"/>
      <c r="J68" s="10"/>
      <c r="K68" s="10"/>
      <c r="L68" s="12">
        <f t="shared" ref="L68" si="47">M68+N68+O68</f>
        <v>0.1</v>
      </c>
      <c r="M68" s="12">
        <f t="shared" ref="M68" si="48">E68+I68</f>
        <v>0.1</v>
      </c>
      <c r="N68" s="12">
        <f t="shared" ref="N68" si="49">F68+J68</f>
        <v>0</v>
      </c>
      <c r="O68" s="12">
        <f t="shared" ref="O68" si="50">G68+K68</f>
        <v>0</v>
      </c>
    </row>
    <row r="69" spans="1:15" ht="15" customHeight="1" x14ac:dyDescent="0.25">
      <c r="A69" s="32" t="s">
        <v>139</v>
      </c>
      <c r="B69" s="33" t="s">
        <v>297</v>
      </c>
      <c r="C69" s="30" t="s">
        <v>41</v>
      </c>
      <c r="D69" s="16">
        <f>E69+F69+G69</f>
        <v>17.200000000000003</v>
      </c>
      <c r="E69" s="16">
        <v>0.1</v>
      </c>
      <c r="F69" s="16"/>
      <c r="G69" s="16">
        <v>17.100000000000001</v>
      </c>
      <c r="H69" s="10">
        <f>I69+J69+K69</f>
        <v>0</v>
      </c>
      <c r="I69" s="10"/>
      <c r="J69" s="10"/>
      <c r="K69" s="10"/>
      <c r="L69" s="12">
        <f t="shared" si="42"/>
        <v>17.200000000000003</v>
      </c>
      <c r="M69" s="12">
        <f>E69+I69</f>
        <v>0.1</v>
      </c>
      <c r="N69" s="12">
        <f>F69+J69</f>
        <v>0</v>
      </c>
      <c r="O69" s="12">
        <f>G69+K69</f>
        <v>17.100000000000001</v>
      </c>
    </row>
    <row r="70" spans="1:15" ht="15" customHeight="1" x14ac:dyDescent="0.25">
      <c r="A70" s="32" t="s">
        <v>98</v>
      </c>
      <c r="B70" s="29" t="s">
        <v>352</v>
      </c>
      <c r="C70" s="30" t="s">
        <v>41</v>
      </c>
      <c r="D70" s="16">
        <f t="shared" si="41"/>
        <v>9.8000000000000007</v>
      </c>
      <c r="E70" s="16">
        <v>3.4</v>
      </c>
      <c r="F70" s="16"/>
      <c r="G70" s="16">
        <v>6.4</v>
      </c>
      <c r="H70" s="10">
        <f t="shared" si="40"/>
        <v>0</v>
      </c>
      <c r="I70" s="10"/>
      <c r="J70" s="10"/>
      <c r="K70" s="10"/>
      <c r="L70" s="12">
        <f t="shared" si="42"/>
        <v>9.8000000000000007</v>
      </c>
      <c r="M70" s="12">
        <f t="shared" si="43"/>
        <v>3.4</v>
      </c>
      <c r="N70" s="12">
        <f t="shared" si="44"/>
        <v>0</v>
      </c>
      <c r="O70" s="12">
        <f t="shared" si="45"/>
        <v>6.4</v>
      </c>
    </row>
    <row r="71" spans="1:15" ht="15" customHeight="1" x14ac:dyDescent="0.25">
      <c r="A71" s="32" t="s">
        <v>140</v>
      </c>
      <c r="B71" s="29" t="s">
        <v>136</v>
      </c>
      <c r="C71" s="30" t="s">
        <v>41</v>
      </c>
      <c r="D71" s="16">
        <f t="shared" si="41"/>
        <v>91.5</v>
      </c>
      <c r="E71" s="16">
        <v>0.1</v>
      </c>
      <c r="F71" s="16"/>
      <c r="G71" s="16">
        <v>91.4</v>
      </c>
      <c r="H71" s="10">
        <f t="shared" si="40"/>
        <v>0</v>
      </c>
      <c r="I71" s="10"/>
      <c r="J71" s="10"/>
      <c r="K71" s="10"/>
      <c r="L71" s="12">
        <f t="shared" si="42"/>
        <v>91.5</v>
      </c>
      <c r="M71" s="12">
        <f t="shared" si="43"/>
        <v>0.1</v>
      </c>
      <c r="N71" s="12">
        <f t="shared" si="44"/>
        <v>0</v>
      </c>
      <c r="O71" s="12">
        <f t="shared" si="45"/>
        <v>91.4</v>
      </c>
    </row>
    <row r="72" spans="1:15" ht="15" customHeight="1" x14ac:dyDescent="0.25">
      <c r="A72" s="32" t="s">
        <v>141</v>
      </c>
      <c r="B72" s="29" t="s">
        <v>34</v>
      </c>
      <c r="C72" s="30" t="s">
        <v>41</v>
      </c>
      <c r="D72" s="16">
        <f t="shared" si="41"/>
        <v>44.6</v>
      </c>
      <c r="E72" s="16">
        <v>0.1</v>
      </c>
      <c r="F72" s="16"/>
      <c r="G72" s="16">
        <v>44.5</v>
      </c>
      <c r="H72" s="10">
        <f t="shared" si="40"/>
        <v>0</v>
      </c>
      <c r="I72" s="10"/>
      <c r="J72" s="10"/>
      <c r="K72" s="10"/>
      <c r="L72" s="12">
        <f t="shared" si="42"/>
        <v>44.6</v>
      </c>
      <c r="M72" s="12">
        <f t="shared" si="43"/>
        <v>0.1</v>
      </c>
      <c r="N72" s="12">
        <f t="shared" si="44"/>
        <v>0</v>
      </c>
      <c r="O72" s="12">
        <f t="shared" si="45"/>
        <v>44.5</v>
      </c>
    </row>
    <row r="73" spans="1:15" ht="15" customHeight="1" x14ac:dyDescent="0.25">
      <c r="A73" s="32" t="s">
        <v>99</v>
      </c>
      <c r="B73" s="29" t="s">
        <v>36</v>
      </c>
      <c r="C73" s="30" t="s">
        <v>41</v>
      </c>
      <c r="D73" s="16">
        <f t="shared" si="41"/>
        <v>38.9</v>
      </c>
      <c r="E73" s="16">
        <v>0.1</v>
      </c>
      <c r="F73" s="16"/>
      <c r="G73" s="16">
        <v>38.799999999999997</v>
      </c>
      <c r="H73" s="10">
        <f t="shared" si="40"/>
        <v>0</v>
      </c>
      <c r="I73" s="10"/>
      <c r="J73" s="10"/>
      <c r="K73" s="10"/>
      <c r="L73" s="12">
        <f t="shared" si="42"/>
        <v>38.9</v>
      </c>
      <c r="M73" s="12">
        <f t="shared" si="43"/>
        <v>0.1</v>
      </c>
      <c r="N73" s="12">
        <f t="shared" si="44"/>
        <v>0</v>
      </c>
      <c r="O73" s="12">
        <f t="shared" si="45"/>
        <v>38.799999999999997</v>
      </c>
    </row>
    <row r="74" spans="1:15" ht="15" customHeight="1" x14ac:dyDescent="0.25">
      <c r="A74" s="32" t="s">
        <v>100</v>
      </c>
      <c r="B74" s="29" t="s">
        <v>38</v>
      </c>
      <c r="C74" s="30" t="s">
        <v>41</v>
      </c>
      <c r="D74" s="16">
        <f t="shared" si="41"/>
        <v>104.5</v>
      </c>
      <c r="E74" s="16">
        <v>0.1</v>
      </c>
      <c r="F74" s="16"/>
      <c r="G74" s="16">
        <v>104.4</v>
      </c>
      <c r="H74" s="10">
        <f t="shared" si="40"/>
        <v>0</v>
      </c>
      <c r="I74" s="10"/>
      <c r="J74" s="10"/>
      <c r="K74" s="10"/>
      <c r="L74" s="12">
        <f t="shared" si="42"/>
        <v>104.5</v>
      </c>
      <c r="M74" s="12">
        <f t="shared" si="43"/>
        <v>0.1</v>
      </c>
      <c r="N74" s="12">
        <f t="shared" si="44"/>
        <v>0</v>
      </c>
      <c r="O74" s="12">
        <f t="shared" si="45"/>
        <v>104.4</v>
      </c>
    </row>
    <row r="75" spans="1:15" ht="15" customHeight="1" x14ac:dyDescent="0.25">
      <c r="A75" s="32" t="s">
        <v>101</v>
      </c>
      <c r="B75" s="29" t="s">
        <v>37</v>
      </c>
      <c r="C75" s="30" t="s">
        <v>41</v>
      </c>
      <c r="D75" s="16">
        <f t="shared" si="41"/>
        <v>43</v>
      </c>
      <c r="E75" s="16">
        <v>0.1</v>
      </c>
      <c r="F75" s="16"/>
      <c r="G75" s="16">
        <v>42.9</v>
      </c>
      <c r="H75" s="10">
        <f t="shared" si="40"/>
        <v>0</v>
      </c>
      <c r="I75" s="10"/>
      <c r="J75" s="10"/>
      <c r="K75" s="10"/>
      <c r="L75" s="12">
        <f t="shared" si="42"/>
        <v>43</v>
      </c>
      <c r="M75" s="12">
        <f t="shared" si="43"/>
        <v>0.1</v>
      </c>
      <c r="N75" s="12">
        <f t="shared" si="44"/>
        <v>0</v>
      </c>
      <c r="O75" s="12">
        <f t="shared" si="45"/>
        <v>42.9</v>
      </c>
    </row>
    <row r="76" spans="1:15" ht="15" customHeight="1" x14ac:dyDescent="0.25">
      <c r="A76" s="32" t="s">
        <v>102</v>
      </c>
      <c r="B76" s="35" t="s">
        <v>35</v>
      </c>
      <c r="C76" s="15" t="s">
        <v>41</v>
      </c>
      <c r="D76" s="16">
        <f t="shared" si="41"/>
        <v>82.399999999999991</v>
      </c>
      <c r="E76" s="16">
        <v>0.1</v>
      </c>
      <c r="F76" s="16"/>
      <c r="G76" s="16">
        <v>82.3</v>
      </c>
      <c r="H76" s="10">
        <f t="shared" si="40"/>
        <v>0</v>
      </c>
      <c r="I76" s="10"/>
      <c r="J76" s="10"/>
      <c r="K76" s="10"/>
      <c r="L76" s="12">
        <f t="shared" si="42"/>
        <v>82.399999999999991</v>
      </c>
      <c r="M76" s="12">
        <f t="shared" si="43"/>
        <v>0.1</v>
      </c>
      <c r="N76" s="12">
        <f t="shared" si="44"/>
        <v>0</v>
      </c>
      <c r="O76" s="12">
        <f t="shared" si="45"/>
        <v>82.3</v>
      </c>
    </row>
    <row r="77" spans="1:15" ht="15" customHeight="1" x14ac:dyDescent="0.25">
      <c r="A77" s="37" t="s">
        <v>103</v>
      </c>
      <c r="B77" s="35" t="s">
        <v>460</v>
      </c>
      <c r="C77" s="15" t="s">
        <v>41</v>
      </c>
      <c r="D77" s="16">
        <f t="shared" si="41"/>
        <v>66.400000000000006</v>
      </c>
      <c r="E77" s="16"/>
      <c r="F77" s="16">
        <v>0.5</v>
      </c>
      <c r="G77" s="16">
        <v>65.900000000000006</v>
      </c>
      <c r="H77" s="10">
        <f t="shared" si="40"/>
        <v>0</v>
      </c>
      <c r="I77" s="10"/>
      <c r="J77" s="10"/>
      <c r="K77" s="10"/>
      <c r="L77" s="12">
        <f t="shared" si="42"/>
        <v>66.400000000000006</v>
      </c>
      <c r="M77" s="12">
        <f t="shared" si="43"/>
        <v>0</v>
      </c>
      <c r="N77" s="12">
        <f t="shared" si="44"/>
        <v>0.5</v>
      </c>
      <c r="O77" s="12">
        <f t="shared" si="45"/>
        <v>65.900000000000006</v>
      </c>
    </row>
    <row r="78" spans="1:15" ht="15" customHeight="1" x14ac:dyDescent="0.25">
      <c r="A78" s="37" t="s">
        <v>147</v>
      </c>
      <c r="B78" s="35" t="s">
        <v>40</v>
      </c>
      <c r="C78" s="15" t="s">
        <v>41</v>
      </c>
      <c r="D78" s="16">
        <f t="shared" si="41"/>
        <v>36.700000000000003</v>
      </c>
      <c r="E78" s="16"/>
      <c r="F78" s="16">
        <v>36.700000000000003</v>
      </c>
      <c r="G78" s="16"/>
      <c r="H78" s="10">
        <f t="shared" si="40"/>
        <v>0</v>
      </c>
      <c r="I78" s="10"/>
      <c r="J78" s="10"/>
      <c r="K78" s="10"/>
      <c r="L78" s="12">
        <f t="shared" si="42"/>
        <v>36.700000000000003</v>
      </c>
      <c r="M78" s="12">
        <f t="shared" si="43"/>
        <v>0</v>
      </c>
      <c r="N78" s="12">
        <f t="shared" si="44"/>
        <v>36.700000000000003</v>
      </c>
      <c r="O78" s="12">
        <f t="shared" si="45"/>
        <v>0</v>
      </c>
    </row>
    <row r="79" spans="1:15" s="36" customFormat="1" ht="15" customHeight="1" x14ac:dyDescent="0.25">
      <c r="A79" s="32" t="s">
        <v>104</v>
      </c>
      <c r="B79" s="35" t="s">
        <v>149</v>
      </c>
      <c r="C79" s="15" t="s">
        <v>41</v>
      </c>
      <c r="D79" s="16">
        <f t="shared" si="41"/>
        <v>1.7</v>
      </c>
      <c r="E79" s="16">
        <v>0.5</v>
      </c>
      <c r="F79" s="16"/>
      <c r="G79" s="16">
        <v>1.2</v>
      </c>
      <c r="H79" s="10">
        <f t="shared" si="40"/>
        <v>0</v>
      </c>
      <c r="I79" s="10"/>
      <c r="J79" s="10"/>
      <c r="K79" s="10"/>
      <c r="L79" s="12">
        <f t="shared" si="42"/>
        <v>1.7</v>
      </c>
      <c r="M79" s="12">
        <f t="shared" si="43"/>
        <v>0.5</v>
      </c>
      <c r="N79" s="12">
        <f t="shared" si="44"/>
        <v>0</v>
      </c>
      <c r="O79" s="12">
        <f t="shared" si="45"/>
        <v>1.2</v>
      </c>
    </row>
    <row r="80" spans="1:15" s="36" customFormat="1" ht="15" customHeight="1" x14ac:dyDescent="0.25">
      <c r="A80" s="32" t="s">
        <v>105</v>
      </c>
      <c r="B80" s="92" t="s">
        <v>53</v>
      </c>
      <c r="C80" s="15" t="s">
        <v>41</v>
      </c>
      <c r="D80" s="16">
        <f t="shared" si="41"/>
        <v>11.5</v>
      </c>
      <c r="E80" s="16">
        <v>0.5</v>
      </c>
      <c r="F80" s="16"/>
      <c r="G80" s="16">
        <v>11</v>
      </c>
      <c r="H80" s="10">
        <f t="shared" si="40"/>
        <v>0</v>
      </c>
      <c r="I80" s="10"/>
      <c r="J80" s="10"/>
      <c r="K80" s="10"/>
      <c r="L80" s="12">
        <f t="shared" si="42"/>
        <v>11.5</v>
      </c>
      <c r="M80" s="12">
        <f t="shared" ref="M80" si="51">E80+I80</f>
        <v>0.5</v>
      </c>
      <c r="N80" s="12">
        <f t="shared" ref="N80" si="52">F80+J80</f>
        <v>0</v>
      </c>
      <c r="O80" s="12">
        <f t="shared" si="45"/>
        <v>11</v>
      </c>
    </row>
    <row r="81" spans="1:15" ht="15.95" customHeight="1" x14ac:dyDescent="0.25">
      <c r="A81" s="20" t="s">
        <v>106</v>
      </c>
      <c r="B81" s="21" t="s">
        <v>158</v>
      </c>
      <c r="C81" s="28"/>
      <c r="D81" s="21">
        <f>SUM(D57:D80)</f>
        <v>680.2</v>
      </c>
      <c r="E81" s="21">
        <f>SUM(E57:E80)</f>
        <v>12.399999999999997</v>
      </c>
      <c r="F81" s="21">
        <f>SUM(F57:F80)</f>
        <v>37.800000000000004</v>
      </c>
      <c r="G81" s="21">
        <f>SUM(G57:G80)</f>
        <v>630</v>
      </c>
      <c r="H81" s="24">
        <f>SUM(H58:H80)</f>
        <v>0</v>
      </c>
      <c r="I81" s="24">
        <f>SUM(I58:I80)</f>
        <v>0</v>
      </c>
      <c r="J81" s="24">
        <f>SUM(J58:J80)</f>
        <v>0</v>
      </c>
      <c r="K81" s="24">
        <f>SUM(K58:K80)</f>
        <v>0</v>
      </c>
      <c r="L81" s="21">
        <f>SUM(L57:L80)</f>
        <v>680.2</v>
      </c>
      <c r="M81" s="21">
        <f>SUM(M57:M80)</f>
        <v>12.399999999999997</v>
      </c>
      <c r="N81" s="21">
        <f>SUM(N57:N80)</f>
        <v>37.800000000000004</v>
      </c>
      <c r="O81" s="21">
        <f>SUM(O57:O80)</f>
        <v>630</v>
      </c>
    </row>
    <row r="82" spans="1:15" ht="15.95" customHeight="1" x14ac:dyDescent="0.25">
      <c r="A82" s="37" t="s">
        <v>107</v>
      </c>
      <c r="B82" s="639" t="s">
        <v>54</v>
      </c>
      <c r="C82" s="639"/>
      <c r="D82" s="639"/>
      <c r="E82" s="639"/>
      <c r="F82" s="639"/>
      <c r="G82" s="639"/>
      <c r="H82" s="639"/>
      <c r="I82" s="639"/>
      <c r="J82" s="639"/>
      <c r="K82" s="639"/>
      <c r="L82" s="639"/>
      <c r="M82" s="639"/>
      <c r="N82" s="639"/>
      <c r="O82" s="639"/>
    </row>
    <row r="83" spans="1:15" ht="15" customHeight="1" x14ac:dyDescent="0.25">
      <c r="A83" s="37" t="s">
        <v>108</v>
      </c>
      <c r="B83" s="12" t="s">
        <v>27</v>
      </c>
      <c r="C83" s="95" t="s">
        <v>30</v>
      </c>
      <c r="D83" s="16">
        <f t="shared" ref="D83:D91" si="53">E83+F83+G83</f>
        <v>22.9</v>
      </c>
      <c r="E83" s="16">
        <v>7</v>
      </c>
      <c r="F83" s="16">
        <v>13.4</v>
      </c>
      <c r="G83" s="16">
        <v>2.5</v>
      </c>
      <c r="H83" s="10">
        <f t="shared" ref="H83:H91" si="54">I83+J83+K83</f>
        <v>0</v>
      </c>
      <c r="I83" s="10"/>
      <c r="J83" s="10"/>
      <c r="K83" s="10"/>
      <c r="L83" s="12">
        <f t="shared" ref="L83:L91" si="55">M83+N83+O83</f>
        <v>22.9</v>
      </c>
      <c r="M83" s="12">
        <f t="shared" ref="M83:M91" si="56">E83+I83</f>
        <v>7</v>
      </c>
      <c r="N83" s="12">
        <f t="shared" ref="N83:N91" si="57">F83+J83</f>
        <v>13.4</v>
      </c>
      <c r="O83" s="12">
        <f t="shared" ref="O83:O91" si="58">G83+K83</f>
        <v>2.5</v>
      </c>
    </row>
    <row r="84" spans="1:15" ht="15" customHeight="1" x14ac:dyDescent="0.25">
      <c r="A84" s="37" t="s">
        <v>143</v>
      </c>
      <c r="B84" s="12" t="s">
        <v>486</v>
      </c>
      <c r="C84" s="95" t="s">
        <v>30</v>
      </c>
      <c r="D84" s="16">
        <f t="shared" si="53"/>
        <v>2.2999999999999998</v>
      </c>
      <c r="E84" s="16">
        <v>0.3</v>
      </c>
      <c r="F84" s="16">
        <v>2</v>
      </c>
      <c r="G84" s="16"/>
      <c r="H84" s="10">
        <f t="shared" si="54"/>
        <v>0</v>
      </c>
      <c r="I84" s="10"/>
      <c r="J84" s="10"/>
      <c r="K84" s="10"/>
      <c r="L84" s="12">
        <f t="shared" ref="L84" si="59">M84+N84+O84</f>
        <v>2.2999999999999998</v>
      </c>
      <c r="M84" s="12">
        <f t="shared" ref="M84" si="60">E84+I84</f>
        <v>0.3</v>
      </c>
      <c r="N84" s="12">
        <f t="shared" ref="N84" si="61">F84+J84</f>
        <v>2</v>
      </c>
      <c r="O84" s="12">
        <f t="shared" ref="O84" si="62">G84+K84</f>
        <v>0</v>
      </c>
    </row>
    <row r="85" spans="1:15" ht="15" customHeight="1" x14ac:dyDescent="0.25">
      <c r="A85" s="37" t="s">
        <v>109</v>
      </c>
      <c r="B85" s="12" t="s">
        <v>47</v>
      </c>
      <c r="C85" s="95" t="s">
        <v>30</v>
      </c>
      <c r="D85" s="16">
        <f t="shared" si="53"/>
        <v>5.6000000000000005</v>
      </c>
      <c r="E85" s="16">
        <v>0.2</v>
      </c>
      <c r="F85" s="16">
        <v>5.4</v>
      </c>
      <c r="G85" s="16"/>
      <c r="H85" s="10">
        <f t="shared" si="54"/>
        <v>0</v>
      </c>
      <c r="I85" s="10"/>
      <c r="J85" s="10"/>
      <c r="K85" s="10"/>
      <c r="L85" s="12">
        <f t="shared" si="55"/>
        <v>5.6000000000000005</v>
      </c>
      <c r="M85" s="12">
        <f t="shared" si="56"/>
        <v>0.2</v>
      </c>
      <c r="N85" s="12">
        <f t="shared" si="57"/>
        <v>5.4</v>
      </c>
      <c r="O85" s="12">
        <f t="shared" si="58"/>
        <v>0</v>
      </c>
    </row>
    <row r="86" spans="1:15" ht="15" customHeight="1" x14ac:dyDescent="0.25">
      <c r="A86" s="37" t="s">
        <v>110</v>
      </c>
      <c r="B86" s="12" t="s">
        <v>48</v>
      </c>
      <c r="C86" s="95" t="s">
        <v>30</v>
      </c>
      <c r="D86" s="16">
        <f t="shared" si="53"/>
        <v>4.8999999999999995</v>
      </c>
      <c r="E86" s="16">
        <v>0.6</v>
      </c>
      <c r="F86" s="16">
        <v>4.3</v>
      </c>
      <c r="G86" s="16"/>
      <c r="H86" s="10">
        <f t="shared" si="54"/>
        <v>0</v>
      </c>
      <c r="I86" s="10"/>
      <c r="J86" s="10"/>
      <c r="K86" s="10"/>
      <c r="L86" s="12">
        <f t="shared" si="55"/>
        <v>4.8999999999999995</v>
      </c>
      <c r="M86" s="12">
        <f t="shared" si="56"/>
        <v>0.6</v>
      </c>
      <c r="N86" s="12">
        <f t="shared" si="57"/>
        <v>4.3</v>
      </c>
      <c r="O86" s="12">
        <f t="shared" si="58"/>
        <v>0</v>
      </c>
    </row>
    <row r="87" spans="1:15" ht="15" customHeight="1" x14ac:dyDescent="0.25">
      <c r="A87" s="37" t="s">
        <v>111</v>
      </c>
      <c r="B87" s="12" t="s">
        <v>298</v>
      </c>
      <c r="C87" s="95" t="s">
        <v>30</v>
      </c>
      <c r="D87" s="16">
        <f t="shared" si="53"/>
        <v>1.6</v>
      </c>
      <c r="E87" s="16">
        <v>0.1</v>
      </c>
      <c r="F87" s="16">
        <v>1.5</v>
      </c>
      <c r="G87" s="16"/>
      <c r="H87" s="10">
        <f t="shared" si="54"/>
        <v>0</v>
      </c>
      <c r="I87" s="10"/>
      <c r="J87" s="10"/>
      <c r="K87" s="10"/>
      <c r="L87" s="12">
        <f t="shared" si="55"/>
        <v>1.6</v>
      </c>
      <c r="M87" s="12">
        <f t="shared" si="56"/>
        <v>0.1</v>
      </c>
      <c r="N87" s="12">
        <f t="shared" si="57"/>
        <v>1.5</v>
      </c>
      <c r="O87" s="12">
        <f t="shared" si="58"/>
        <v>0</v>
      </c>
    </row>
    <row r="88" spans="1:15" ht="15" customHeight="1" x14ac:dyDescent="0.25">
      <c r="A88" s="37" t="s">
        <v>112</v>
      </c>
      <c r="B88" s="12" t="s">
        <v>487</v>
      </c>
      <c r="C88" s="95" t="s">
        <v>30</v>
      </c>
      <c r="D88" s="16">
        <f t="shared" si="53"/>
        <v>1.3</v>
      </c>
      <c r="E88" s="16">
        <v>0.3</v>
      </c>
      <c r="F88" s="16">
        <v>1</v>
      </c>
      <c r="G88" s="16"/>
      <c r="H88" s="10">
        <f t="shared" si="54"/>
        <v>0</v>
      </c>
      <c r="I88" s="10"/>
      <c r="J88" s="10"/>
      <c r="K88" s="10"/>
      <c r="L88" s="12">
        <f t="shared" ref="L88" si="63">M88+N88+O88</f>
        <v>1.3</v>
      </c>
      <c r="M88" s="12">
        <f t="shared" ref="M88" si="64">E88+I88</f>
        <v>0.3</v>
      </c>
      <c r="N88" s="12">
        <f t="shared" ref="N88" si="65">F88+J88</f>
        <v>1</v>
      </c>
      <c r="O88" s="12">
        <f t="shared" ref="O88" si="66">G88+K88</f>
        <v>0</v>
      </c>
    </row>
    <row r="89" spans="1:15" ht="15" customHeight="1" x14ac:dyDescent="0.25">
      <c r="A89" s="37" t="s">
        <v>113</v>
      </c>
      <c r="B89" s="12" t="s">
        <v>55</v>
      </c>
      <c r="C89" s="95" t="s">
        <v>30</v>
      </c>
      <c r="D89" s="16">
        <f t="shared" si="53"/>
        <v>2.2999999999999998</v>
      </c>
      <c r="E89" s="16">
        <v>0.8</v>
      </c>
      <c r="F89" s="16">
        <v>1.5</v>
      </c>
      <c r="G89" s="16"/>
      <c r="H89" s="10">
        <f t="shared" si="54"/>
        <v>0</v>
      </c>
      <c r="I89" s="10"/>
      <c r="J89" s="10"/>
      <c r="K89" s="10"/>
      <c r="L89" s="12">
        <f t="shared" si="55"/>
        <v>2.2999999999999998</v>
      </c>
      <c r="M89" s="12">
        <f t="shared" si="56"/>
        <v>0.8</v>
      </c>
      <c r="N89" s="12">
        <f t="shared" si="57"/>
        <v>1.5</v>
      </c>
      <c r="O89" s="12">
        <f t="shared" si="58"/>
        <v>0</v>
      </c>
    </row>
    <row r="90" spans="1:15" ht="15" customHeight="1" x14ac:dyDescent="0.25">
      <c r="A90" s="37" t="s">
        <v>114</v>
      </c>
      <c r="B90" s="12" t="s">
        <v>28</v>
      </c>
      <c r="C90" s="95" t="s">
        <v>30</v>
      </c>
      <c r="D90" s="16">
        <f t="shared" si="53"/>
        <v>3.4</v>
      </c>
      <c r="E90" s="16">
        <v>0.4</v>
      </c>
      <c r="F90" s="16">
        <v>3</v>
      </c>
      <c r="G90" s="16"/>
      <c r="H90" s="10">
        <f t="shared" si="54"/>
        <v>0</v>
      </c>
      <c r="I90" s="10"/>
      <c r="J90" s="10"/>
      <c r="K90" s="10"/>
      <c r="L90" s="12">
        <f t="shared" si="55"/>
        <v>3.4</v>
      </c>
      <c r="M90" s="12">
        <f t="shared" si="56"/>
        <v>0.4</v>
      </c>
      <c r="N90" s="12">
        <f t="shared" si="57"/>
        <v>3</v>
      </c>
      <c r="O90" s="12">
        <f t="shared" si="58"/>
        <v>0</v>
      </c>
    </row>
    <row r="91" spans="1:15" ht="15" customHeight="1" x14ac:dyDescent="0.25">
      <c r="A91" s="37" t="s">
        <v>115</v>
      </c>
      <c r="B91" s="12" t="s">
        <v>29</v>
      </c>
      <c r="C91" s="95" t="s">
        <v>30</v>
      </c>
      <c r="D91" s="16">
        <f t="shared" si="53"/>
        <v>14</v>
      </c>
      <c r="E91" s="16">
        <v>10</v>
      </c>
      <c r="F91" s="16">
        <v>4</v>
      </c>
      <c r="G91" s="16"/>
      <c r="H91" s="10">
        <f t="shared" si="54"/>
        <v>0</v>
      </c>
      <c r="I91" s="10"/>
      <c r="J91" s="10"/>
      <c r="K91" s="10"/>
      <c r="L91" s="12">
        <f t="shared" si="55"/>
        <v>14</v>
      </c>
      <c r="M91" s="12">
        <f t="shared" si="56"/>
        <v>10</v>
      </c>
      <c r="N91" s="12">
        <f t="shared" si="57"/>
        <v>4</v>
      </c>
      <c r="O91" s="12">
        <f t="shared" si="58"/>
        <v>0</v>
      </c>
    </row>
    <row r="92" spans="1:15" ht="15.95" customHeight="1" x14ac:dyDescent="0.25">
      <c r="A92" s="20" t="s">
        <v>116</v>
      </c>
      <c r="B92" s="21" t="s">
        <v>160</v>
      </c>
      <c r="C92" s="28"/>
      <c r="D92" s="23">
        <f t="shared" ref="D92:O92" si="67">SUM(D83:D91)</f>
        <v>58.3</v>
      </c>
      <c r="E92" s="23">
        <f t="shared" si="67"/>
        <v>19.700000000000003</v>
      </c>
      <c r="F92" s="23">
        <f t="shared" si="67"/>
        <v>36.1</v>
      </c>
      <c r="G92" s="23">
        <f t="shared" si="67"/>
        <v>2.5</v>
      </c>
      <c r="H92" s="24">
        <f t="shared" si="67"/>
        <v>0</v>
      </c>
      <c r="I92" s="24">
        <f t="shared" si="67"/>
        <v>0</v>
      </c>
      <c r="J92" s="24">
        <f t="shared" si="67"/>
        <v>0</v>
      </c>
      <c r="K92" s="24">
        <f t="shared" si="67"/>
        <v>0</v>
      </c>
      <c r="L92" s="21">
        <f t="shared" si="67"/>
        <v>58.3</v>
      </c>
      <c r="M92" s="21">
        <f t="shared" si="67"/>
        <v>19.700000000000003</v>
      </c>
      <c r="N92" s="21">
        <f t="shared" si="67"/>
        <v>36.1</v>
      </c>
      <c r="O92" s="21">
        <f t="shared" si="67"/>
        <v>2.5</v>
      </c>
    </row>
    <row r="93" spans="1:15" ht="15.95" customHeight="1" x14ac:dyDescent="0.25">
      <c r="A93" s="37" t="s">
        <v>117</v>
      </c>
      <c r="B93" s="628" t="s">
        <v>56</v>
      </c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30"/>
    </row>
    <row r="94" spans="1:15" ht="15" customHeight="1" x14ac:dyDescent="0.25">
      <c r="A94" s="37" t="s">
        <v>118</v>
      </c>
      <c r="B94" s="11" t="s">
        <v>42</v>
      </c>
      <c r="C94" s="7" t="s">
        <v>24</v>
      </c>
      <c r="D94" s="8">
        <f>E94+F94+G94</f>
        <v>280</v>
      </c>
      <c r="E94" s="41"/>
      <c r="F94" s="41"/>
      <c r="G94" s="41">
        <v>280</v>
      </c>
      <c r="H94" s="10">
        <f>I94+J94+K94</f>
        <v>0</v>
      </c>
      <c r="I94" s="10"/>
      <c r="J94" s="10"/>
      <c r="K94" s="10"/>
      <c r="L94" s="12">
        <f>M94+N94+O94</f>
        <v>280</v>
      </c>
      <c r="M94" s="12">
        <f t="shared" ref="M94:O96" si="68">E94+I94</f>
        <v>0</v>
      </c>
      <c r="N94" s="12">
        <f t="shared" si="68"/>
        <v>0</v>
      </c>
      <c r="O94" s="12">
        <f t="shared" si="68"/>
        <v>280</v>
      </c>
    </row>
    <row r="95" spans="1:15" ht="15" customHeight="1" x14ac:dyDescent="0.25">
      <c r="A95" s="37" t="s">
        <v>119</v>
      </c>
      <c r="B95" s="12" t="s">
        <v>43</v>
      </c>
      <c r="C95" s="15" t="s">
        <v>24</v>
      </c>
      <c r="D95" s="16">
        <f>E95+F95+G95</f>
        <v>65</v>
      </c>
      <c r="E95" s="16"/>
      <c r="F95" s="16"/>
      <c r="G95" s="16">
        <v>65</v>
      </c>
      <c r="H95" s="10">
        <f>I95+J95+K95</f>
        <v>0</v>
      </c>
      <c r="I95" s="10"/>
      <c r="J95" s="10"/>
      <c r="K95" s="10"/>
      <c r="L95" s="12">
        <f>M95+N95+O95</f>
        <v>65</v>
      </c>
      <c r="M95" s="12">
        <f t="shared" si="68"/>
        <v>0</v>
      </c>
      <c r="N95" s="12">
        <f t="shared" si="68"/>
        <v>0</v>
      </c>
      <c r="O95" s="12">
        <f t="shared" si="68"/>
        <v>65</v>
      </c>
    </row>
    <row r="96" spans="1:15" s="36" customFormat="1" ht="15" customHeight="1" x14ac:dyDescent="0.25">
      <c r="A96" s="37" t="s">
        <v>120</v>
      </c>
      <c r="B96" s="12" t="s">
        <v>57</v>
      </c>
      <c r="C96" s="30" t="s">
        <v>24</v>
      </c>
      <c r="D96" s="16">
        <f>E96+F96+G96</f>
        <v>0.6</v>
      </c>
      <c r="E96" s="16"/>
      <c r="F96" s="16"/>
      <c r="G96" s="16">
        <v>0.6</v>
      </c>
      <c r="H96" s="10">
        <f>I96+J96+K96</f>
        <v>0</v>
      </c>
      <c r="I96" s="10"/>
      <c r="J96" s="10"/>
      <c r="K96" s="10"/>
      <c r="L96" s="12">
        <f>M96+N96+O96</f>
        <v>0.6</v>
      </c>
      <c r="M96" s="12">
        <f t="shared" si="68"/>
        <v>0</v>
      </c>
      <c r="N96" s="12">
        <f t="shared" si="68"/>
        <v>0</v>
      </c>
      <c r="O96" s="12">
        <f t="shared" si="68"/>
        <v>0.6</v>
      </c>
    </row>
    <row r="97" spans="1:15" ht="15" customHeight="1" x14ac:dyDescent="0.25">
      <c r="A97" s="37" t="s">
        <v>144</v>
      </c>
      <c r="B97" s="12" t="s">
        <v>329</v>
      </c>
      <c r="C97" s="15" t="s">
        <v>24</v>
      </c>
      <c r="D97" s="16">
        <f>E97+F97+G97</f>
        <v>31.1</v>
      </c>
      <c r="E97" s="42">
        <v>0.1</v>
      </c>
      <c r="F97" s="42"/>
      <c r="G97" s="42">
        <v>31</v>
      </c>
      <c r="H97" s="10">
        <f>I97+J97+K97</f>
        <v>0</v>
      </c>
      <c r="I97" s="10"/>
      <c r="J97" s="10"/>
      <c r="K97" s="10"/>
      <c r="L97" s="12">
        <f>M97+N97+O97</f>
        <v>31.1</v>
      </c>
      <c r="M97" s="12">
        <f t="shared" ref="M97" si="69">E97+I97</f>
        <v>0.1</v>
      </c>
      <c r="N97" s="12">
        <f t="shared" ref="N97" si="70">F97+J97</f>
        <v>0</v>
      </c>
      <c r="O97" s="12">
        <f t="shared" ref="O97" si="71">G97+K97</f>
        <v>31</v>
      </c>
    </row>
    <row r="98" spans="1:15" ht="15.95" customHeight="1" x14ac:dyDescent="0.25">
      <c r="A98" s="20" t="s">
        <v>121</v>
      </c>
      <c r="B98" s="43" t="s">
        <v>161</v>
      </c>
      <c r="C98" s="25"/>
      <c r="D98" s="23">
        <f t="shared" ref="D98:L98" si="72">SUM(D94:D97)</f>
        <v>376.70000000000005</v>
      </c>
      <c r="E98" s="23">
        <f t="shared" si="72"/>
        <v>0.1</v>
      </c>
      <c r="F98" s="23">
        <f t="shared" si="72"/>
        <v>0</v>
      </c>
      <c r="G98" s="23">
        <f t="shared" si="72"/>
        <v>376.6</v>
      </c>
      <c r="H98" s="24">
        <f t="shared" si="72"/>
        <v>0</v>
      </c>
      <c r="I98" s="24">
        <f t="shared" si="72"/>
        <v>0</v>
      </c>
      <c r="J98" s="24">
        <f t="shared" si="72"/>
        <v>0</v>
      </c>
      <c r="K98" s="24">
        <f t="shared" si="72"/>
        <v>0</v>
      </c>
      <c r="L98" s="21">
        <f t="shared" si="72"/>
        <v>376.70000000000005</v>
      </c>
      <c r="M98" s="21">
        <f t="shared" ref="M98:O98" si="73">SUM(M94:M97)</f>
        <v>0.1</v>
      </c>
      <c r="N98" s="21">
        <f t="shared" si="73"/>
        <v>0</v>
      </c>
      <c r="O98" s="21">
        <f t="shared" si="73"/>
        <v>376.6</v>
      </c>
    </row>
    <row r="99" spans="1:15" ht="15.95" customHeight="1" x14ac:dyDescent="0.25">
      <c r="A99" s="20" t="s">
        <v>122</v>
      </c>
      <c r="B99" s="44" t="s">
        <v>153</v>
      </c>
      <c r="C99" s="45"/>
      <c r="D99" s="46">
        <f t="shared" ref="D99:O99" si="74">D38+D52+D56+D81+D92+D98</f>
        <v>1456.2</v>
      </c>
      <c r="E99" s="46">
        <f t="shared" si="74"/>
        <v>362</v>
      </c>
      <c r="F99" s="46">
        <f t="shared" si="74"/>
        <v>85.100000000000009</v>
      </c>
      <c r="G99" s="46">
        <f t="shared" si="74"/>
        <v>1009.1</v>
      </c>
      <c r="H99" s="47">
        <f t="shared" si="74"/>
        <v>0</v>
      </c>
      <c r="I99" s="47">
        <f t="shared" si="74"/>
        <v>0</v>
      </c>
      <c r="J99" s="47">
        <f t="shared" si="74"/>
        <v>0</v>
      </c>
      <c r="K99" s="47">
        <f t="shared" si="74"/>
        <v>0</v>
      </c>
      <c r="L99" s="48">
        <f t="shared" si="74"/>
        <v>1456.2</v>
      </c>
      <c r="M99" s="48">
        <f t="shared" si="74"/>
        <v>362</v>
      </c>
      <c r="N99" s="48">
        <f t="shared" si="74"/>
        <v>85.100000000000009</v>
      </c>
      <c r="O99" s="48">
        <f t="shared" si="74"/>
        <v>1009.1</v>
      </c>
    </row>
    <row r="100" spans="1:15" x14ac:dyDescent="0.25">
      <c r="A100" s="54"/>
      <c r="B100" s="49"/>
      <c r="C100" s="50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</row>
    <row r="101" spans="1:15" x14ac:dyDescent="0.25">
      <c r="A101" s="6"/>
      <c r="B101" s="6"/>
      <c r="C101" s="51"/>
      <c r="D101" s="329"/>
      <c r="E101" s="329"/>
      <c r="F101" s="329"/>
      <c r="G101" s="329"/>
    </row>
    <row r="102" spans="1:15" x14ac:dyDescent="0.25">
      <c r="A102" s="6"/>
      <c r="B102" s="6"/>
      <c r="C102" s="51"/>
      <c r="D102" s="215"/>
      <c r="E102" s="215"/>
      <c r="F102" s="215"/>
      <c r="G102" s="215"/>
    </row>
    <row r="103" spans="1:15" x14ac:dyDescent="0.25">
      <c r="A103" s="6"/>
      <c r="B103" s="6"/>
      <c r="C103" s="51"/>
      <c r="D103" s="6">
        <v>1456.2</v>
      </c>
      <c r="E103" s="6">
        <v>362</v>
      </c>
      <c r="F103" s="6">
        <v>85.1</v>
      </c>
      <c r="G103" s="6">
        <v>1009.1</v>
      </c>
    </row>
    <row r="104" spans="1:15" x14ac:dyDescent="0.25">
      <c r="A104" s="6"/>
      <c r="B104" s="6"/>
      <c r="C104" s="51"/>
      <c r="D104" s="6"/>
      <c r="E104" s="6"/>
      <c r="F104" s="6"/>
      <c r="G104" s="6"/>
    </row>
    <row r="105" spans="1:15" x14ac:dyDescent="0.25">
      <c r="A105" s="6"/>
      <c r="B105" s="6"/>
      <c r="C105" s="51"/>
      <c r="D105" s="6"/>
      <c r="E105" s="6"/>
      <c r="F105" s="6"/>
      <c r="G105" s="6"/>
    </row>
    <row r="106" spans="1:15" x14ac:dyDescent="0.25">
      <c r="A106" s="6"/>
      <c r="B106" s="6"/>
      <c r="C106" s="51"/>
      <c r="D106" s="6"/>
      <c r="E106" s="6"/>
      <c r="F106" s="6"/>
      <c r="G106" s="6"/>
    </row>
    <row r="107" spans="1:15" x14ac:dyDescent="0.25">
      <c r="A107" s="6"/>
      <c r="B107" s="6"/>
      <c r="C107" s="51"/>
      <c r="D107" s="6"/>
      <c r="E107" s="6"/>
      <c r="F107" s="6"/>
      <c r="G107" s="6"/>
    </row>
    <row r="108" spans="1:15" x14ac:dyDescent="0.25">
      <c r="A108" s="6"/>
      <c r="B108" s="6"/>
      <c r="C108" s="51"/>
      <c r="D108" s="6"/>
      <c r="E108" s="6"/>
      <c r="F108" s="6"/>
      <c r="G108" s="6"/>
    </row>
    <row r="109" spans="1:15" x14ac:dyDescent="0.25">
      <c r="A109" s="6"/>
      <c r="B109" s="6"/>
      <c r="C109" s="51"/>
      <c r="D109" s="6"/>
      <c r="E109" s="6"/>
      <c r="F109" s="6"/>
      <c r="G109" s="6"/>
    </row>
    <row r="110" spans="1:15" x14ac:dyDescent="0.25">
      <c r="A110" s="6"/>
      <c r="B110" s="6"/>
      <c r="C110" s="51"/>
      <c r="D110" s="6"/>
      <c r="E110" s="6"/>
      <c r="F110" s="6"/>
      <c r="G110" s="6"/>
    </row>
    <row r="111" spans="1:15" x14ac:dyDescent="0.25">
      <c r="A111" s="6"/>
      <c r="B111" s="6"/>
      <c r="C111" s="51"/>
      <c r="D111" s="6"/>
      <c r="E111" s="6"/>
      <c r="F111" s="6"/>
      <c r="G111" s="6"/>
    </row>
    <row r="112" spans="1:15" x14ac:dyDescent="0.25">
      <c r="A112" s="6"/>
      <c r="B112" s="6"/>
      <c r="C112" s="51"/>
      <c r="D112" s="6"/>
      <c r="E112" s="6"/>
      <c r="F112" s="6"/>
      <c r="G112" s="6"/>
    </row>
    <row r="113" spans="1:7" x14ac:dyDescent="0.25">
      <c r="A113" s="6"/>
      <c r="B113" s="6"/>
      <c r="C113" s="51"/>
      <c r="D113" s="6"/>
      <c r="E113" s="6"/>
      <c r="F113" s="6"/>
      <c r="G113" s="6"/>
    </row>
    <row r="114" spans="1:7" x14ac:dyDescent="0.25">
      <c r="A114" s="6"/>
      <c r="B114" s="6"/>
      <c r="C114" s="51"/>
      <c r="D114" s="6"/>
      <c r="E114" s="6"/>
      <c r="F114" s="6"/>
      <c r="G114" s="6"/>
    </row>
    <row r="115" spans="1:7" x14ac:dyDescent="0.25">
      <c r="A115" s="6"/>
      <c r="B115" s="6"/>
      <c r="C115" s="51"/>
      <c r="D115" s="6"/>
      <c r="E115" s="6"/>
      <c r="F115" s="6"/>
      <c r="G115" s="6"/>
    </row>
    <row r="116" spans="1:7" x14ac:dyDescent="0.25">
      <c r="A116" s="6"/>
      <c r="B116" s="6"/>
      <c r="C116" s="51"/>
      <c r="D116" s="6"/>
      <c r="E116" s="6"/>
      <c r="F116" s="6"/>
      <c r="G116" s="6"/>
    </row>
    <row r="117" spans="1:7" x14ac:dyDescent="0.25">
      <c r="A117" s="6"/>
      <c r="B117" s="6"/>
      <c r="C117" s="51"/>
      <c r="D117" s="6"/>
      <c r="E117" s="6"/>
      <c r="F117" s="6"/>
      <c r="G117" s="6"/>
    </row>
    <row r="118" spans="1:7" x14ac:dyDescent="0.25">
      <c r="A118" s="6"/>
      <c r="B118" s="6"/>
      <c r="C118" s="51"/>
      <c r="D118" s="6"/>
      <c r="E118" s="6"/>
      <c r="F118" s="6"/>
      <c r="G118" s="6"/>
    </row>
    <row r="119" spans="1:7" x14ac:dyDescent="0.25">
      <c r="A119" s="6"/>
      <c r="B119" s="6"/>
      <c r="C119" s="51"/>
      <c r="D119" s="6"/>
      <c r="E119" s="6"/>
      <c r="F119" s="6"/>
      <c r="G119" s="6"/>
    </row>
    <row r="120" spans="1:7" x14ac:dyDescent="0.25">
      <c r="A120" s="6"/>
      <c r="B120" s="6"/>
      <c r="C120" s="51"/>
      <c r="D120" s="6"/>
      <c r="E120" s="6"/>
      <c r="F120" s="6"/>
      <c r="G120" s="6"/>
    </row>
    <row r="121" spans="1:7" x14ac:dyDescent="0.25">
      <c r="A121" s="6"/>
      <c r="B121" s="6"/>
      <c r="C121" s="51"/>
      <c r="D121" s="6"/>
      <c r="E121" s="6"/>
      <c r="F121" s="6"/>
      <c r="G121" s="6"/>
    </row>
    <row r="122" spans="1:7" x14ac:dyDescent="0.25">
      <c r="A122" s="6"/>
      <c r="B122" s="6"/>
      <c r="C122" s="51"/>
      <c r="D122" s="6"/>
      <c r="E122" s="6"/>
      <c r="F122" s="6"/>
      <c r="G122" s="6"/>
    </row>
    <row r="123" spans="1:7" x14ac:dyDescent="0.25">
      <c r="A123" s="6"/>
      <c r="B123" s="6"/>
      <c r="C123" s="51"/>
      <c r="D123" s="6"/>
      <c r="E123" s="6"/>
      <c r="F123" s="6"/>
      <c r="G123" s="6"/>
    </row>
    <row r="124" spans="1:7" x14ac:dyDescent="0.25">
      <c r="A124" s="6"/>
      <c r="B124" s="6"/>
      <c r="C124" s="51"/>
      <c r="D124" s="6"/>
      <c r="E124" s="6"/>
      <c r="F124" s="6"/>
      <c r="G124" s="6"/>
    </row>
    <row r="125" spans="1:7" x14ac:dyDescent="0.25">
      <c r="A125" s="6"/>
      <c r="B125" s="6"/>
      <c r="C125" s="51"/>
      <c r="D125" s="6"/>
      <c r="E125" s="6"/>
      <c r="F125" s="6"/>
      <c r="G125" s="6"/>
    </row>
    <row r="126" spans="1:7" x14ac:dyDescent="0.25">
      <c r="A126" s="6"/>
      <c r="B126" s="6"/>
      <c r="C126" s="51"/>
      <c r="D126" s="6"/>
      <c r="E126" s="6"/>
      <c r="F126" s="6"/>
      <c r="G126" s="6"/>
    </row>
    <row r="127" spans="1:7" x14ac:dyDescent="0.25">
      <c r="A127" s="6"/>
      <c r="B127" s="6"/>
      <c r="C127" s="51"/>
      <c r="D127" s="6"/>
      <c r="E127" s="6"/>
      <c r="F127" s="6"/>
      <c r="G127" s="6"/>
    </row>
    <row r="128" spans="1:7" x14ac:dyDescent="0.25">
      <c r="A128" s="6"/>
      <c r="B128" s="6"/>
      <c r="C128" s="51"/>
      <c r="D128" s="6"/>
      <c r="E128" s="6"/>
      <c r="F128" s="6"/>
      <c r="G128" s="6"/>
    </row>
    <row r="129" spans="1:7" x14ac:dyDescent="0.25">
      <c r="A129" s="6"/>
      <c r="B129" s="6"/>
      <c r="C129" s="51"/>
      <c r="D129" s="6"/>
      <c r="E129" s="6"/>
      <c r="F129" s="6"/>
      <c r="G129" s="6"/>
    </row>
    <row r="130" spans="1:7" x14ac:dyDescent="0.25">
      <c r="A130" s="6"/>
      <c r="B130" s="6"/>
      <c r="C130" s="51"/>
      <c r="D130" s="6"/>
      <c r="E130" s="6"/>
      <c r="F130" s="6"/>
      <c r="G130" s="6"/>
    </row>
    <row r="131" spans="1:7" x14ac:dyDescent="0.25">
      <c r="A131" s="6"/>
      <c r="B131" s="6"/>
      <c r="C131" s="51"/>
      <c r="D131" s="6"/>
      <c r="E131" s="6"/>
      <c r="F131" s="6"/>
      <c r="G131" s="6"/>
    </row>
    <row r="132" spans="1:7" x14ac:dyDescent="0.25">
      <c r="A132" s="6"/>
      <c r="B132" s="6"/>
      <c r="C132" s="51"/>
      <c r="D132" s="6"/>
      <c r="E132" s="6"/>
      <c r="F132" s="6"/>
      <c r="G132" s="6"/>
    </row>
    <row r="133" spans="1:7" x14ac:dyDescent="0.25">
      <c r="A133" s="6"/>
      <c r="B133" s="6"/>
      <c r="C133" s="51"/>
      <c r="D133" s="6"/>
      <c r="E133" s="6"/>
      <c r="F133" s="6"/>
      <c r="G133" s="6"/>
    </row>
    <row r="134" spans="1:7" x14ac:dyDescent="0.25">
      <c r="A134" s="6"/>
      <c r="B134" s="6"/>
      <c r="C134" s="51"/>
      <c r="D134" s="6"/>
      <c r="E134" s="6"/>
      <c r="F134" s="6"/>
      <c r="G134" s="6"/>
    </row>
    <row r="135" spans="1:7" x14ac:dyDescent="0.25">
      <c r="A135" s="6"/>
      <c r="B135" s="6"/>
      <c r="C135" s="51"/>
      <c r="D135" s="6"/>
      <c r="E135" s="6"/>
      <c r="F135" s="6"/>
      <c r="G135" s="6"/>
    </row>
    <row r="136" spans="1:7" x14ac:dyDescent="0.25">
      <c r="A136" s="6"/>
      <c r="B136" s="6"/>
      <c r="C136" s="51"/>
      <c r="D136" s="6"/>
      <c r="E136" s="6"/>
      <c r="F136" s="6"/>
      <c r="G136" s="6"/>
    </row>
    <row r="137" spans="1:7" x14ac:dyDescent="0.25">
      <c r="A137" s="6"/>
      <c r="B137" s="6"/>
      <c r="C137" s="51"/>
      <c r="D137" s="6"/>
      <c r="E137" s="6"/>
      <c r="F137" s="6"/>
      <c r="G137" s="6"/>
    </row>
    <row r="138" spans="1:7" x14ac:dyDescent="0.25">
      <c r="A138" s="6"/>
      <c r="B138" s="6"/>
      <c r="C138" s="51"/>
      <c r="D138" s="6"/>
      <c r="E138" s="6"/>
      <c r="F138" s="6"/>
      <c r="G138" s="6"/>
    </row>
    <row r="139" spans="1:7" x14ac:dyDescent="0.25">
      <c r="A139" s="6"/>
      <c r="B139" s="6"/>
      <c r="C139" s="51"/>
      <c r="D139" s="6"/>
      <c r="E139" s="6"/>
      <c r="F139" s="6"/>
      <c r="G139" s="6"/>
    </row>
    <row r="140" spans="1:7" x14ac:dyDescent="0.25">
      <c r="A140" s="6"/>
      <c r="B140" s="6"/>
      <c r="C140" s="51"/>
      <c r="D140" s="6"/>
      <c r="E140" s="6"/>
      <c r="F140" s="6"/>
      <c r="G140" s="6"/>
    </row>
    <row r="141" spans="1:7" x14ac:dyDescent="0.25">
      <c r="A141" s="6"/>
      <c r="B141" s="6"/>
      <c r="C141" s="51"/>
      <c r="D141" s="6"/>
      <c r="E141" s="6"/>
      <c r="F141" s="6"/>
      <c r="G141" s="6"/>
    </row>
    <row r="142" spans="1:7" x14ac:dyDescent="0.25">
      <c r="A142" s="6"/>
      <c r="B142" s="6"/>
      <c r="C142" s="51"/>
      <c r="D142" s="6"/>
      <c r="E142" s="6"/>
      <c r="F142" s="6"/>
      <c r="G142" s="6"/>
    </row>
    <row r="143" spans="1:7" x14ac:dyDescent="0.25">
      <c r="A143" s="6"/>
      <c r="B143" s="6"/>
      <c r="C143" s="51"/>
      <c r="D143" s="6"/>
      <c r="E143" s="6"/>
      <c r="F143" s="6"/>
      <c r="G143" s="6"/>
    </row>
    <row r="144" spans="1:7" x14ac:dyDescent="0.25">
      <c r="A144" s="6"/>
      <c r="B144" s="6"/>
      <c r="C144" s="51"/>
      <c r="D144" s="6"/>
      <c r="E144" s="6"/>
      <c r="F144" s="6"/>
      <c r="G144" s="6"/>
    </row>
    <row r="145" spans="1:7" x14ac:dyDescent="0.25">
      <c r="A145" s="6"/>
      <c r="B145" s="6"/>
      <c r="C145" s="51"/>
      <c r="D145" s="6"/>
      <c r="E145" s="6"/>
      <c r="F145" s="6"/>
      <c r="G145" s="6"/>
    </row>
    <row r="146" spans="1:7" x14ac:dyDescent="0.25">
      <c r="A146" s="6"/>
      <c r="B146" s="6"/>
      <c r="C146" s="51"/>
      <c r="D146" s="6"/>
      <c r="E146" s="6"/>
      <c r="F146" s="6"/>
      <c r="G146" s="6"/>
    </row>
    <row r="147" spans="1:7" x14ac:dyDescent="0.25">
      <c r="A147" s="6"/>
      <c r="B147" s="6"/>
      <c r="C147" s="51"/>
      <c r="D147" s="6"/>
      <c r="E147" s="6"/>
      <c r="F147" s="6"/>
      <c r="G147" s="6"/>
    </row>
    <row r="148" spans="1:7" x14ac:dyDescent="0.25">
      <c r="A148" s="6"/>
      <c r="B148" s="6"/>
      <c r="C148" s="51"/>
      <c r="D148" s="6"/>
      <c r="E148" s="6"/>
      <c r="F148" s="6"/>
      <c r="G148" s="6"/>
    </row>
    <row r="149" spans="1:7" x14ac:dyDescent="0.25">
      <c r="A149" s="6"/>
      <c r="B149" s="6"/>
      <c r="C149" s="51"/>
      <c r="D149" s="6"/>
      <c r="E149" s="6"/>
      <c r="F149" s="6"/>
      <c r="G149" s="6"/>
    </row>
    <row r="150" spans="1:7" x14ac:dyDescent="0.25">
      <c r="A150" s="6"/>
      <c r="B150" s="6"/>
      <c r="C150" s="51"/>
      <c r="D150" s="6"/>
      <c r="E150" s="6"/>
      <c r="F150" s="6"/>
      <c r="G150" s="6"/>
    </row>
    <row r="151" spans="1:7" x14ac:dyDescent="0.25">
      <c r="A151" s="6"/>
      <c r="B151" s="6"/>
      <c r="C151" s="51"/>
      <c r="D151" s="6"/>
      <c r="E151" s="6"/>
      <c r="F151" s="6"/>
      <c r="G151" s="6"/>
    </row>
    <row r="152" spans="1:7" x14ac:dyDescent="0.25">
      <c r="A152" s="6"/>
      <c r="B152" s="6"/>
      <c r="C152" s="51"/>
      <c r="D152" s="6"/>
      <c r="E152" s="6"/>
      <c r="F152" s="6"/>
      <c r="G152" s="6"/>
    </row>
    <row r="153" spans="1:7" x14ac:dyDescent="0.25">
      <c r="A153" s="6"/>
      <c r="B153" s="6"/>
      <c r="C153" s="51"/>
      <c r="D153" s="6"/>
      <c r="E153" s="6"/>
      <c r="F153" s="6"/>
      <c r="G153" s="6"/>
    </row>
    <row r="154" spans="1:7" x14ac:dyDescent="0.25">
      <c r="A154" s="6"/>
      <c r="B154" s="6"/>
      <c r="C154" s="51"/>
      <c r="D154" s="6"/>
      <c r="E154" s="6"/>
      <c r="F154" s="6"/>
      <c r="G154" s="6"/>
    </row>
    <row r="155" spans="1:7" x14ac:dyDescent="0.25">
      <c r="A155" s="6"/>
      <c r="B155" s="6"/>
      <c r="C155" s="51"/>
      <c r="D155" s="6"/>
      <c r="E155" s="6"/>
      <c r="F155" s="6"/>
      <c r="G155" s="6"/>
    </row>
    <row r="156" spans="1:7" x14ac:dyDescent="0.25">
      <c r="A156" s="6"/>
      <c r="B156" s="6"/>
      <c r="C156" s="51"/>
      <c r="D156" s="6"/>
      <c r="E156" s="6"/>
      <c r="F156" s="6"/>
      <c r="G156" s="6"/>
    </row>
    <row r="157" spans="1:7" x14ac:dyDescent="0.25">
      <c r="A157" s="6"/>
      <c r="B157" s="6"/>
      <c r="C157" s="51"/>
      <c r="D157" s="6"/>
      <c r="E157" s="6"/>
      <c r="F157" s="6"/>
      <c r="G157" s="6"/>
    </row>
    <row r="158" spans="1:7" x14ac:dyDescent="0.25">
      <c r="A158" s="6"/>
      <c r="B158" s="6"/>
      <c r="C158" s="51"/>
      <c r="D158" s="6"/>
      <c r="E158" s="6"/>
      <c r="F158" s="6"/>
      <c r="G158" s="6"/>
    </row>
    <row r="159" spans="1:7" x14ac:dyDescent="0.25">
      <c r="A159" s="6"/>
      <c r="B159" s="6"/>
      <c r="C159" s="51"/>
      <c r="D159" s="6"/>
      <c r="E159" s="6"/>
      <c r="F159" s="6"/>
      <c r="G159" s="6"/>
    </row>
    <row r="160" spans="1:7" x14ac:dyDescent="0.25">
      <c r="A160" s="6"/>
      <c r="B160" s="6"/>
      <c r="C160" s="51"/>
      <c r="D160" s="6"/>
      <c r="E160" s="6"/>
      <c r="F160" s="6"/>
      <c r="G160" s="6"/>
    </row>
    <row r="161" spans="1:7" x14ac:dyDescent="0.25">
      <c r="A161" s="6"/>
      <c r="B161" s="6"/>
      <c r="C161" s="51"/>
      <c r="D161" s="6"/>
      <c r="E161" s="6"/>
      <c r="F161" s="6"/>
      <c r="G161" s="6"/>
    </row>
    <row r="162" spans="1:7" x14ac:dyDescent="0.25">
      <c r="A162" s="6"/>
      <c r="B162" s="6"/>
      <c r="C162" s="51"/>
      <c r="D162" s="6"/>
      <c r="E162" s="6"/>
      <c r="F162" s="6"/>
      <c r="G162" s="6"/>
    </row>
    <row r="163" spans="1:7" x14ac:dyDescent="0.25">
      <c r="A163" s="6"/>
      <c r="B163" s="6"/>
      <c r="C163" s="51"/>
      <c r="D163" s="6"/>
      <c r="E163" s="6"/>
      <c r="F163" s="6"/>
      <c r="G163" s="6"/>
    </row>
    <row r="164" spans="1:7" x14ac:dyDescent="0.25">
      <c r="A164" s="6"/>
      <c r="B164" s="6"/>
      <c r="C164" s="51"/>
      <c r="D164" s="6"/>
      <c r="E164" s="6"/>
      <c r="F164" s="6"/>
      <c r="G164" s="6"/>
    </row>
    <row r="165" spans="1:7" x14ac:dyDescent="0.25">
      <c r="A165" s="6"/>
      <c r="B165" s="6"/>
      <c r="C165" s="51"/>
      <c r="D165" s="6"/>
      <c r="E165" s="6"/>
      <c r="F165" s="6"/>
      <c r="G165" s="6"/>
    </row>
    <row r="166" spans="1:7" x14ac:dyDescent="0.25">
      <c r="A166" s="6"/>
      <c r="B166" s="6"/>
      <c r="C166" s="51"/>
      <c r="D166" s="6"/>
      <c r="E166" s="6"/>
      <c r="F166" s="6"/>
      <c r="G166" s="6"/>
    </row>
    <row r="167" spans="1:7" x14ac:dyDescent="0.25">
      <c r="A167" s="6"/>
      <c r="B167" s="6"/>
      <c r="C167" s="51"/>
      <c r="D167" s="6"/>
      <c r="E167" s="6"/>
      <c r="F167" s="6"/>
      <c r="G167" s="6"/>
    </row>
    <row r="168" spans="1:7" x14ac:dyDescent="0.25">
      <c r="A168" s="6"/>
      <c r="B168" s="6"/>
      <c r="C168" s="51"/>
      <c r="D168" s="6"/>
      <c r="E168" s="6"/>
      <c r="F168" s="6"/>
      <c r="G168" s="6"/>
    </row>
    <row r="169" spans="1:7" x14ac:dyDescent="0.25">
      <c r="A169" s="6"/>
      <c r="B169" s="6"/>
      <c r="C169" s="51"/>
      <c r="D169" s="6"/>
      <c r="E169" s="6"/>
      <c r="F169" s="6"/>
      <c r="G169" s="6"/>
    </row>
    <row r="170" spans="1:7" x14ac:dyDescent="0.25">
      <c r="A170" s="6"/>
      <c r="B170" s="6"/>
      <c r="C170" s="51"/>
      <c r="D170" s="6"/>
      <c r="E170" s="6"/>
      <c r="F170" s="6"/>
      <c r="G170" s="6"/>
    </row>
    <row r="171" spans="1:7" x14ac:dyDescent="0.25">
      <c r="A171" s="6"/>
      <c r="B171" s="6"/>
      <c r="C171" s="51"/>
      <c r="D171" s="6"/>
      <c r="E171" s="6"/>
      <c r="F171" s="6"/>
      <c r="G171" s="6"/>
    </row>
    <row r="172" spans="1:7" x14ac:dyDescent="0.25">
      <c r="A172" s="6"/>
      <c r="B172" s="6"/>
      <c r="C172" s="51"/>
      <c r="D172" s="6"/>
      <c r="E172" s="6"/>
      <c r="F172" s="6"/>
      <c r="G172" s="6"/>
    </row>
    <row r="173" spans="1:7" x14ac:dyDescent="0.25">
      <c r="A173" s="6"/>
      <c r="B173" s="6"/>
      <c r="C173" s="51"/>
      <c r="D173" s="6"/>
      <c r="E173" s="6"/>
      <c r="F173" s="6"/>
      <c r="G173" s="6"/>
    </row>
    <row r="174" spans="1:7" x14ac:dyDescent="0.25">
      <c r="A174" s="6"/>
      <c r="B174" s="6"/>
      <c r="C174" s="51"/>
      <c r="D174" s="6"/>
      <c r="E174" s="6"/>
      <c r="F174" s="6"/>
      <c r="G174" s="6"/>
    </row>
    <row r="175" spans="1:7" x14ac:dyDescent="0.25">
      <c r="A175" s="6"/>
      <c r="B175" s="6"/>
      <c r="C175" s="51"/>
      <c r="D175" s="6"/>
      <c r="E175" s="6"/>
      <c r="F175" s="6"/>
      <c r="G175" s="6"/>
    </row>
    <row r="176" spans="1:7" x14ac:dyDescent="0.25">
      <c r="A176" s="6"/>
      <c r="B176" s="6"/>
      <c r="C176" s="51"/>
      <c r="D176" s="6"/>
      <c r="E176" s="6"/>
      <c r="F176" s="6"/>
      <c r="G176" s="6"/>
    </row>
    <row r="177" spans="1:7" x14ac:dyDescent="0.25">
      <c r="A177" s="6"/>
      <c r="B177" s="6"/>
      <c r="C177" s="51"/>
      <c r="D177" s="6"/>
      <c r="E177" s="6"/>
      <c r="F177" s="6"/>
      <c r="G177" s="6"/>
    </row>
    <row r="178" spans="1:7" x14ac:dyDescent="0.25">
      <c r="A178" s="6"/>
      <c r="B178" s="6"/>
      <c r="C178" s="51"/>
      <c r="D178" s="6"/>
      <c r="E178" s="6"/>
      <c r="F178" s="6"/>
      <c r="G178" s="6"/>
    </row>
    <row r="179" spans="1:7" x14ac:dyDescent="0.25">
      <c r="A179" s="6"/>
      <c r="B179" s="6"/>
      <c r="C179" s="51"/>
      <c r="D179" s="6"/>
      <c r="E179" s="6"/>
      <c r="F179" s="6"/>
      <c r="G179" s="6"/>
    </row>
    <row r="180" spans="1:7" x14ac:dyDescent="0.25">
      <c r="A180" s="6"/>
      <c r="B180" s="6"/>
      <c r="C180" s="51"/>
      <c r="D180" s="6"/>
      <c r="E180" s="6"/>
      <c r="F180" s="6"/>
      <c r="G180" s="6"/>
    </row>
    <row r="181" spans="1:7" x14ac:dyDescent="0.25">
      <c r="A181" s="6"/>
      <c r="B181" s="6"/>
      <c r="C181" s="51"/>
      <c r="D181" s="6"/>
      <c r="E181" s="6"/>
      <c r="F181" s="6"/>
      <c r="G181" s="6"/>
    </row>
    <row r="182" spans="1:7" x14ac:dyDescent="0.25">
      <c r="A182" s="6"/>
      <c r="B182" s="6"/>
      <c r="C182" s="51"/>
      <c r="D182" s="6"/>
      <c r="E182" s="6"/>
      <c r="F182" s="6"/>
      <c r="G182" s="6"/>
    </row>
    <row r="183" spans="1:7" x14ac:dyDescent="0.25">
      <c r="A183" s="6"/>
      <c r="B183" s="6"/>
      <c r="C183" s="51"/>
      <c r="D183" s="6"/>
      <c r="E183" s="6"/>
      <c r="F183" s="6"/>
      <c r="G183" s="6"/>
    </row>
    <row r="184" spans="1:7" x14ac:dyDescent="0.25">
      <c r="A184" s="6"/>
      <c r="B184" s="6"/>
      <c r="C184" s="51"/>
      <c r="D184" s="6"/>
      <c r="E184" s="6"/>
      <c r="F184" s="6"/>
      <c r="G184" s="6"/>
    </row>
    <row r="185" spans="1:7" x14ac:dyDescent="0.25">
      <c r="A185" s="6"/>
      <c r="B185" s="6"/>
      <c r="C185" s="51"/>
      <c r="D185" s="6"/>
      <c r="E185" s="6"/>
      <c r="F185" s="6"/>
      <c r="G185" s="6"/>
    </row>
    <row r="186" spans="1:7" x14ac:dyDescent="0.25">
      <c r="A186" s="6"/>
      <c r="B186" s="6"/>
      <c r="C186" s="51"/>
      <c r="D186" s="6"/>
      <c r="E186" s="6"/>
      <c r="F186" s="6"/>
      <c r="G186" s="6"/>
    </row>
    <row r="187" spans="1:7" x14ac:dyDescent="0.25">
      <c r="A187" s="6"/>
      <c r="B187" s="6"/>
      <c r="C187" s="51"/>
      <c r="D187" s="6"/>
      <c r="E187" s="6"/>
      <c r="F187" s="6"/>
      <c r="G187" s="6"/>
    </row>
    <row r="188" spans="1:7" x14ac:dyDescent="0.25">
      <c r="A188" s="6"/>
      <c r="B188" s="6"/>
      <c r="C188" s="51"/>
      <c r="D188" s="6"/>
      <c r="E188" s="6"/>
      <c r="F188" s="6"/>
      <c r="G188" s="6"/>
    </row>
    <row r="189" spans="1:7" x14ac:dyDescent="0.25">
      <c r="A189" s="6"/>
      <c r="B189" s="6"/>
      <c r="C189" s="51"/>
      <c r="D189" s="6"/>
      <c r="E189" s="6"/>
      <c r="F189" s="6"/>
      <c r="G189" s="6"/>
    </row>
    <row r="190" spans="1:7" x14ac:dyDescent="0.25">
      <c r="A190" s="6"/>
      <c r="B190" s="6"/>
      <c r="C190" s="51"/>
      <c r="D190" s="6"/>
      <c r="E190" s="6"/>
      <c r="F190" s="6"/>
      <c r="G190" s="6"/>
    </row>
    <row r="191" spans="1:7" x14ac:dyDescent="0.25">
      <c r="A191" s="6"/>
      <c r="B191" s="6"/>
      <c r="C191" s="51"/>
      <c r="D191" s="6"/>
      <c r="E191" s="6"/>
      <c r="F191" s="6"/>
      <c r="G191" s="6"/>
    </row>
    <row r="192" spans="1:7" x14ac:dyDescent="0.25">
      <c r="A192" s="6"/>
      <c r="B192" s="6"/>
      <c r="C192" s="51"/>
      <c r="D192" s="6"/>
      <c r="E192" s="6"/>
      <c r="F192" s="6"/>
      <c r="G192" s="6"/>
    </row>
    <row r="193" spans="1:7" x14ac:dyDescent="0.25">
      <c r="A193" s="6"/>
      <c r="B193" s="6"/>
      <c r="C193" s="51"/>
      <c r="D193" s="6"/>
      <c r="E193" s="6"/>
      <c r="F193" s="6"/>
      <c r="G193" s="6"/>
    </row>
    <row r="194" spans="1:7" x14ac:dyDescent="0.25">
      <c r="A194" s="6"/>
      <c r="B194" s="6"/>
      <c r="C194" s="51"/>
      <c r="D194" s="6"/>
      <c r="E194" s="6"/>
      <c r="F194" s="6"/>
      <c r="G194" s="6"/>
    </row>
    <row r="195" spans="1:7" x14ac:dyDescent="0.25">
      <c r="A195" s="6"/>
      <c r="B195" s="6"/>
      <c r="C195" s="51"/>
      <c r="D195" s="6"/>
      <c r="E195" s="6"/>
      <c r="F195" s="6"/>
      <c r="G195" s="6"/>
    </row>
    <row r="196" spans="1:7" x14ac:dyDescent="0.25">
      <c r="A196" s="6"/>
      <c r="B196" s="6"/>
      <c r="C196" s="51"/>
      <c r="D196" s="6"/>
      <c r="E196" s="6"/>
      <c r="F196" s="6"/>
      <c r="G196" s="6"/>
    </row>
    <row r="197" spans="1:7" x14ac:dyDescent="0.25">
      <c r="A197" s="6"/>
      <c r="B197" s="6"/>
      <c r="C197" s="51"/>
      <c r="D197" s="6"/>
      <c r="E197" s="6"/>
      <c r="F197" s="6"/>
      <c r="G197" s="6"/>
    </row>
    <row r="198" spans="1:7" x14ac:dyDescent="0.25">
      <c r="C198" s="52"/>
    </row>
    <row r="199" spans="1:7" x14ac:dyDescent="0.25">
      <c r="C199" s="52"/>
    </row>
    <row r="200" spans="1:7" x14ac:dyDescent="0.25">
      <c r="C200" s="52"/>
    </row>
    <row r="201" spans="1:7" x14ac:dyDescent="0.25">
      <c r="C201" s="52"/>
    </row>
    <row r="202" spans="1:7" x14ac:dyDescent="0.25">
      <c r="C202" s="52"/>
    </row>
    <row r="203" spans="1:7" x14ac:dyDescent="0.25">
      <c r="C203" s="52"/>
    </row>
    <row r="204" spans="1:7" x14ac:dyDescent="0.25">
      <c r="C204" s="52"/>
    </row>
    <row r="205" spans="1:7" x14ac:dyDescent="0.25">
      <c r="C205" s="52"/>
    </row>
    <row r="206" spans="1:7" x14ac:dyDescent="0.25">
      <c r="C206" s="52"/>
    </row>
    <row r="207" spans="1:7" x14ac:dyDescent="0.25">
      <c r="C207" s="52"/>
    </row>
    <row r="208" spans="1:7" x14ac:dyDescent="0.25">
      <c r="C208" s="52"/>
    </row>
    <row r="209" spans="3:3" x14ac:dyDescent="0.25">
      <c r="C209" s="52"/>
    </row>
    <row r="210" spans="3:3" x14ac:dyDescent="0.25">
      <c r="C210" s="52"/>
    </row>
    <row r="211" spans="3:3" x14ac:dyDescent="0.25">
      <c r="C211" s="52"/>
    </row>
    <row r="212" spans="3:3" x14ac:dyDescent="0.25">
      <c r="C212" s="52"/>
    </row>
    <row r="213" spans="3:3" x14ac:dyDescent="0.25">
      <c r="C213" s="52"/>
    </row>
    <row r="214" spans="3:3" x14ac:dyDescent="0.25">
      <c r="C214" s="52"/>
    </row>
    <row r="215" spans="3:3" x14ac:dyDescent="0.25">
      <c r="C215" s="52"/>
    </row>
    <row r="216" spans="3:3" x14ac:dyDescent="0.25">
      <c r="C216" s="52"/>
    </row>
    <row r="217" spans="3:3" x14ac:dyDescent="0.25">
      <c r="C217" s="52"/>
    </row>
    <row r="218" spans="3:3" x14ac:dyDescent="0.25">
      <c r="C218" s="52"/>
    </row>
    <row r="219" spans="3:3" x14ac:dyDescent="0.25">
      <c r="C219" s="52"/>
    </row>
    <row r="220" spans="3:3" x14ac:dyDescent="0.25">
      <c r="C220" s="52"/>
    </row>
    <row r="221" spans="3:3" x14ac:dyDescent="0.25">
      <c r="C221" s="52"/>
    </row>
    <row r="222" spans="3:3" x14ac:dyDescent="0.25">
      <c r="C222" s="52"/>
    </row>
    <row r="223" spans="3:3" x14ac:dyDescent="0.25">
      <c r="C223" s="52"/>
    </row>
    <row r="224" spans="3:3" x14ac:dyDescent="0.25">
      <c r="C224" s="52"/>
    </row>
    <row r="225" spans="3:3" x14ac:dyDescent="0.25">
      <c r="C225" s="52"/>
    </row>
    <row r="226" spans="3:3" x14ac:dyDescent="0.25">
      <c r="C226" s="52"/>
    </row>
    <row r="227" spans="3:3" x14ac:dyDescent="0.25">
      <c r="C227" s="52"/>
    </row>
    <row r="228" spans="3:3" x14ac:dyDescent="0.25">
      <c r="C228" s="52"/>
    </row>
    <row r="229" spans="3:3" x14ac:dyDescent="0.25">
      <c r="C229" s="52"/>
    </row>
    <row r="230" spans="3:3" x14ac:dyDescent="0.25">
      <c r="C230" s="52"/>
    </row>
    <row r="231" spans="3:3" x14ac:dyDescent="0.25">
      <c r="C231" s="52"/>
    </row>
    <row r="232" spans="3:3" x14ac:dyDescent="0.25">
      <c r="C232" s="52"/>
    </row>
    <row r="233" spans="3:3" x14ac:dyDescent="0.25">
      <c r="C233" s="52"/>
    </row>
    <row r="234" spans="3:3" x14ac:dyDescent="0.25">
      <c r="C234" s="52"/>
    </row>
    <row r="235" spans="3:3" x14ac:dyDescent="0.25">
      <c r="C235" s="52"/>
    </row>
    <row r="236" spans="3:3" x14ac:dyDescent="0.25">
      <c r="C236" s="52"/>
    </row>
    <row r="237" spans="3:3" x14ac:dyDescent="0.25">
      <c r="C237" s="52"/>
    </row>
    <row r="238" spans="3:3" x14ac:dyDescent="0.25">
      <c r="C238" s="52"/>
    </row>
    <row r="239" spans="3:3" x14ac:dyDescent="0.25">
      <c r="C239" s="52"/>
    </row>
    <row r="240" spans="3:3" x14ac:dyDescent="0.25">
      <c r="C240" s="52"/>
    </row>
    <row r="241" spans="3:3" x14ac:dyDescent="0.25">
      <c r="C241" s="52"/>
    </row>
    <row r="242" spans="3:3" x14ac:dyDescent="0.25">
      <c r="C242" s="52"/>
    </row>
    <row r="243" spans="3:3" x14ac:dyDescent="0.25">
      <c r="C243" s="52"/>
    </row>
    <row r="244" spans="3:3" x14ac:dyDescent="0.25">
      <c r="C244" s="52"/>
    </row>
    <row r="245" spans="3:3" x14ac:dyDescent="0.25">
      <c r="C245" s="52"/>
    </row>
    <row r="246" spans="3:3" x14ac:dyDescent="0.25">
      <c r="C246" s="52"/>
    </row>
    <row r="247" spans="3:3" x14ac:dyDescent="0.25">
      <c r="C247" s="52"/>
    </row>
    <row r="248" spans="3:3" x14ac:dyDescent="0.25">
      <c r="C248" s="52"/>
    </row>
    <row r="249" spans="3:3" x14ac:dyDescent="0.25">
      <c r="C249" s="52"/>
    </row>
    <row r="250" spans="3:3" x14ac:dyDescent="0.25">
      <c r="C250" s="52"/>
    </row>
    <row r="251" spans="3:3" x14ac:dyDescent="0.25">
      <c r="C251" s="52"/>
    </row>
    <row r="252" spans="3:3" x14ac:dyDescent="0.25">
      <c r="C252" s="52"/>
    </row>
    <row r="253" spans="3:3" x14ac:dyDescent="0.25">
      <c r="C253" s="52"/>
    </row>
    <row r="254" spans="3:3" x14ac:dyDescent="0.25">
      <c r="C254" s="52"/>
    </row>
    <row r="255" spans="3:3" x14ac:dyDescent="0.25">
      <c r="C255" s="52"/>
    </row>
    <row r="256" spans="3:3" x14ac:dyDescent="0.25">
      <c r="C256" s="52"/>
    </row>
    <row r="257" spans="3:3" x14ac:dyDescent="0.25">
      <c r="C257" s="52"/>
    </row>
    <row r="258" spans="3:3" x14ac:dyDescent="0.25">
      <c r="C258" s="52"/>
    </row>
    <row r="259" spans="3:3" x14ac:dyDescent="0.25">
      <c r="C259" s="52"/>
    </row>
    <row r="260" spans="3:3" x14ac:dyDescent="0.25">
      <c r="C260" s="52"/>
    </row>
    <row r="261" spans="3:3" x14ac:dyDescent="0.25">
      <c r="C261" s="52"/>
    </row>
    <row r="262" spans="3:3" x14ac:dyDescent="0.25">
      <c r="C262" s="52"/>
    </row>
    <row r="263" spans="3:3" x14ac:dyDescent="0.25">
      <c r="C263" s="52"/>
    </row>
    <row r="264" spans="3:3" x14ac:dyDescent="0.25">
      <c r="C264" s="52"/>
    </row>
    <row r="265" spans="3:3" x14ac:dyDescent="0.25">
      <c r="C265" s="52"/>
    </row>
    <row r="266" spans="3:3" x14ac:dyDescent="0.25">
      <c r="C266" s="52"/>
    </row>
    <row r="267" spans="3:3" x14ac:dyDescent="0.25">
      <c r="C267" s="52"/>
    </row>
    <row r="268" spans="3:3" x14ac:dyDescent="0.25">
      <c r="C268" s="52"/>
    </row>
    <row r="269" spans="3:3" x14ac:dyDescent="0.25">
      <c r="C269" s="52"/>
    </row>
    <row r="270" spans="3:3" x14ac:dyDescent="0.25">
      <c r="C270" s="52"/>
    </row>
    <row r="271" spans="3:3" x14ac:dyDescent="0.25">
      <c r="C271" s="52"/>
    </row>
    <row r="272" spans="3:3" x14ac:dyDescent="0.25">
      <c r="C272" s="52"/>
    </row>
    <row r="273" spans="3:3" x14ac:dyDescent="0.25">
      <c r="C273" s="52"/>
    </row>
    <row r="274" spans="3:3" x14ac:dyDescent="0.25">
      <c r="C274" s="52"/>
    </row>
    <row r="275" spans="3:3" x14ac:dyDescent="0.25">
      <c r="C275" s="52"/>
    </row>
    <row r="276" spans="3:3" x14ac:dyDescent="0.25">
      <c r="C276" s="52"/>
    </row>
    <row r="277" spans="3:3" x14ac:dyDescent="0.25">
      <c r="C277" s="52"/>
    </row>
    <row r="278" spans="3:3" x14ac:dyDescent="0.25">
      <c r="C278" s="52"/>
    </row>
    <row r="279" spans="3:3" x14ac:dyDescent="0.25">
      <c r="C279" s="52"/>
    </row>
    <row r="280" spans="3:3" x14ac:dyDescent="0.25">
      <c r="C280" s="52"/>
    </row>
    <row r="281" spans="3:3" x14ac:dyDescent="0.25">
      <c r="C281" s="52"/>
    </row>
    <row r="282" spans="3:3" x14ac:dyDescent="0.25">
      <c r="C282" s="52"/>
    </row>
    <row r="283" spans="3:3" x14ac:dyDescent="0.25">
      <c r="C283" s="52"/>
    </row>
    <row r="284" spans="3:3" x14ac:dyDescent="0.25">
      <c r="C284" s="52"/>
    </row>
    <row r="285" spans="3:3" x14ac:dyDescent="0.25">
      <c r="C285" s="52"/>
    </row>
    <row r="286" spans="3:3" x14ac:dyDescent="0.25">
      <c r="C286" s="52"/>
    </row>
    <row r="287" spans="3:3" x14ac:dyDescent="0.25">
      <c r="C287" s="52"/>
    </row>
    <row r="288" spans="3:3" x14ac:dyDescent="0.25">
      <c r="C288" s="52"/>
    </row>
    <row r="289" spans="3:3" x14ac:dyDescent="0.25">
      <c r="C289" s="52"/>
    </row>
    <row r="290" spans="3:3" x14ac:dyDescent="0.25">
      <c r="C290" s="52"/>
    </row>
    <row r="291" spans="3:3" x14ac:dyDescent="0.25">
      <c r="C291" s="52"/>
    </row>
    <row r="292" spans="3:3" x14ac:dyDescent="0.25">
      <c r="C292" s="52"/>
    </row>
    <row r="293" spans="3:3" x14ac:dyDescent="0.25">
      <c r="C293" s="52"/>
    </row>
    <row r="294" spans="3:3" x14ac:dyDescent="0.25">
      <c r="C294" s="52"/>
    </row>
    <row r="295" spans="3:3" x14ac:dyDescent="0.25">
      <c r="C295" s="52"/>
    </row>
    <row r="296" spans="3:3" x14ac:dyDescent="0.25">
      <c r="C296" s="52"/>
    </row>
    <row r="297" spans="3:3" x14ac:dyDescent="0.25">
      <c r="C297" s="52"/>
    </row>
    <row r="298" spans="3:3" x14ac:dyDescent="0.25">
      <c r="C298" s="52"/>
    </row>
    <row r="299" spans="3:3" x14ac:dyDescent="0.25">
      <c r="C299" s="52"/>
    </row>
    <row r="300" spans="3:3" x14ac:dyDescent="0.25">
      <c r="C300" s="52"/>
    </row>
    <row r="301" spans="3:3" x14ac:dyDescent="0.25">
      <c r="C301" s="52"/>
    </row>
    <row r="302" spans="3:3" x14ac:dyDescent="0.25">
      <c r="C302" s="52"/>
    </row>
    <row r="303" spans="3:3" x14ac:dyDescent="0.25">
      <c r="C303" s="52"/>
    </row>
    <row r="304" spans="3:3" x14ac:dyDescent="0.25">
      <c r="C304" s="52"/>
    </row>
    <row r="305" spans="3:3" x14ac:dyDescent="0.25">
      <c r="C305" s="52"/>
    </row>
    <row r="306" spans="3:3" x14ac:dyDescent="0.25">
      <c r="C306" s="52"/>
    </row>
    <row r="307" spans="3:3" x14ac:dyDescent="0.25">
      <c r="C307" s="52"/>
    </row>
    <row r="308" spans="3:3" x14ac:dyDescent="0.25">
      <c r="C308" s="52"/>
    </row>
    <row r="309" spans="3:3" x14ac:dyDescent="0.25">
      <c r="C309" s="52"/>
    </row>
    <row r="310" spans="3:3" x14ac:dyDescent="0.25">
      <c r="C310" s="52"/>
    </row>
    <row r="311" spans="3:3" x14ac:dyDescent="0.25">
      <c r="C311" s="52"/>
    </row>
    <row r="312" spans="3:3" x14ac:dyDescent="0.25">
      <c r="C312" s="52"/>
    </row>
    <row r="313" spans="3:3" x14ac:dyDescent="0.25">
      <c r="C313" s="52"/>
    </row>
    <row r="314" spans="3:3" x14ac:dyDescent="0.25">
      <c r="C314" s="52"/>
    </row>
    <row r="315" spans="3:3" x14ac:dyDescent="0.25">
      <c r="C315" s="52"/>
    </row>
    <row r="316" spans="3:3" x14ac:dyDescent="0.25">
      <c r="C316" s="52"/>
    </row>
    <row r="317" spans="3:3" x14ac:dyDescent="0.25">
      <c r="C317" s="52"/>
    </row>
    <row r="318" spans="3:3" x14ac:dyDescent="0.25">
      <c r="C318" s="52"/>
    </row>
    <row r="319" spans="3:3" x14ac:dyDescent="0.25">
      <c r="C319" s="52"/>
    </row>
    <row r="320" spans="3:3" x14ac:dyDescent="0.25">
      <c r="C320" s="52"/>
    </row>
    <row r="321" spans="3:3" x14ac:dyDescent="0.25">
      <c r="C321" s="52"/>
    </row>
    <row r="322" spans="3:3" x14ac:dyDescent="0.25">
      <c r="C322" s="52"/>
    </row>
    <row r="323" spans="3:3" x14ac:dyDescent="0.25">
      <c r="C323" s="52"/>
    </row>
    <row r="324" spans="3:3" x14ac:dyDescent="0.25">
      <c r="C324" s="52"/>
    </row>
    <row r="325" spans="3:3" x14ac:dyDescent="0.25">
      <c r="C325" s="52"/>
    </row>
    <row r="326" spans="3:3" x14ac:dyDescent="0.25">
      <c r="C326" s="52"/>
    </row>
    <row r="327" spans="3:3" x14ac:dyDescent="0.25">
      <c r="C327" s="52"/>
    </row>
    <row r="328" spans="3:3" x14ac:dyDescent="0.25">
      <c r="C328" s="52"/>
    </row>
    <row r="329" spans="3:3" x14ac:dyDescent="0.25">
      <c r="C329" s="52"/>
    </row>
    <row r="330" spans="3:3" x14ac:dyDescent="0.25">
      <c r="C330" s="52"/>
    </row>
    <row r="331" spans="3:3" x14ac:dyDescent="0.25">
      <c r="C331" s="52"/>
    </row>
    <row r="332" spans="3:3" x14ac:dyDescent="0.25">
      <c r="C332" s="52"/>
    </row>
    <row r="333" spans="3:3" x14ac:dyDescent="0.25">
      <c r="C333" s="52"/>
    </row>
    <row r="334" spans="3:3" x14ac:dyDescent="0.25">
      <c r="C334" s="52"/>
    </row>
    <row r="335" spans="3:3" x14ac:dyDescent="0.25">
      <c r="C335" s="52"/>
    </row>
    <row r="336" spans="3:3" x14ac:dyDescent="0.25">
      <c r="C336" s="52"/>
    </row>
    <row r="337" spans="3:3" x14ac:dyDescent="0.25">
      <c r="C337" s="52"/>
    </row>
    <row r="338" spans="3:3" x14ac:dyDescent="0.25">
      <c r="C338" s="52"/>
    </row>
    <row r="339" spans="3:3" x14ac:dyDescent="0.25">
      <c r="C339" s="52"/>
    </row>
    <row r="340" spans="3:3" x14ac:dyDescent="0.25">
      <c r="C340" s="52"/>
    </row>
    <row r="341" spans="3:3" x14ac:dyDescent="0.25">
      <c r="C341" s="52"/>
    </row>
    <row r="342" spans="3:3" x14ac:dyDescent="0.25">
      <c r="C342" s="52"/>
    </row>
    <row r="343" spans="3:3" x14ac:dyDescent="0.25">
      <c r="C343" s="52"/>
    </row>
    <row r="344" spans="3:3" x14ac:dyDescent="0.25">
      <c r="C344" s="52"/>
    </row>
    <row r="345" spans="3:3" x14ac:dyDescent="0.25">
      <c r="C345" s="52"/>
    </row>
    <row r="346" spans="3:3" x14ac:dyDescent="0.25">
      <c r="C346" s="52"/>
    </row>
    <row r="347" spans="3:3" x14ac:dyDescent="0.25">
      <c r="C347" s="52"/>
    </row>
    <row r="348" spans="3:3" x14ac:dyDescent="0.25">
      <c r="C348" s="52"/>
    </row>
    <row r="349" spans="3:3" x14ac:dyDescent="0.25">
      <c r="C349" s="52"/>
    </row>
    <row r="350" spans="3:3" x14ac:dyDescent="0.25">
      <c r="C350" s="52"/>
    </row>
    <row r="351" spans="3:3" x14ac:dyDescent="0.25">
      <c r="C351" s="52"/>
    </row>
    <row r="352" spans="3:3" x14ac:dyDescent="0.25">
      <c r="C352" s="52"/>
    </row>
    <row r="353" spans="3:3" x14ac:dyDescent="0.25">
      <c r="C353" s="52"/>
    </row>
    <row r="354" spans="3:3" x14ac:dyDescent="0.25">
      <c r="C354" s="52"/>
    </row>
    <row r="355" spans="3:3" x14ac:dyDescent="0.25">
      <c r="C355" s="52"/>
    </row>
    <row r="356" spans="3:3" x14ac:dyDescent="0.25">
      <c r="C356" s="52"/>
    </row>
    <row r="357" spans="3:3" x14ac:dyDescent="0.25">
      <c r="C357" s="52"/>
    </row>
    <row r="358" spans="3:3" x14ac:dyDescent="0.25">
      <c r="C358" s="52"/>
    </row>
    <row r="359" spans="3:3" x14ac:dyDescent="0.25">
      <c r="C359" s="52"/>
    </row>
    <row r="360" spans="3:3" x14ac:dyDescent="0.25">
      <c r="C360" s="52"/>
    </row>
    <row r="361" spans="3:3" x14ac:dyDescent="0.25">
      <c r="C361" s="52"/>
    </row>
    <row r="362" spans="3:3" x14ac:dyDescent="0.25">
      <c r="C362" s="52"/>
    </row>
    <row r="363" spans="3:3" x14ac:dyDescent="0.25">
      <c r="C363" s="52"/>
    </row>
    <row r="364" spans="3:3" x14ac:dyDescent="0.25">
      <c r="C364" s="52"/>
    </row>
    <row r="365" spans="3:3" x14ac:dyDescent="0.25">
      <c r="C365" s="52"/>
    </row>
    <row r="366" spans="3:3" x14ac:dyDescent="0.25">
      <c r="C366" s="52"/>
    </row>
    <row r="367" spans="3:3" x14ac:dyDescent="0.25">
      <c r="C367" s="52"/>
    </row>
    <row r="368" spans="3:3" x14ac:dyDescent="0.25">
      <c r="C368" s="52"/>
    </row>
    <row r="369" spans="3:3" x14ac:dyDescent="0.25">
      <c r="C369" s="52"/>
    </row>
    <row r="370" spans="3:3" x14ac:dyDescent="0.25">
      <c r="C370" s="52"/>
    </row>
    <row r="371" spans="3:3" x14ac:dyDescent="0.25">
      <c r="C371" s="52"/>
    </row>
    <row r="372" spans="3:3" x14ac:dyDescent="0.25">
      <c r="C372" s="52"/>
    </row>
    <row r="373" spans="3:3" x14ac:dyDescent="0.25">
      <c r="C373" s="52"/>
    </row>
    <row r="374" spans="3:3" x14ac:dyDescent="0.25">
      <c r="C374" s="52"/>
    </row>
    <row r="375" spans="3:3" x14ac:dyDescent="0.25">
      <c r="C375" s="52"/>
    </row>
    <row r="376" spans="3:3" x14ac:dyDescent="0.25">
      <c r="C376" s="52"/>
    </row>
    <row r="377" spans="3:3" x14ac:dyDescent="0.25">
      <c r="C377" s="52"/>
    </row>
    <row r="378" spans="3:3" x14ac:dyDescent="0.25">
      <c r="C378" s="52"/>
    </row>
    <row r="379" spans="3:3" x14ac:dyDescent="0.25">
      <c r="C379" s="52"/>
    </row>
    <row r="380" spans="3:3" x14ac:dyDescent="0.25">
      <c r="C380" s="52"/>
    </row>
    <row r="381" spans="3:3" x14ac:dyDescent="0.25">
      <c r="C381" s="52"/>
    </row>
    <row r="382" spans="3:3" x14ac:dyDescent="0.25">
      <c r="C382" s="52"/>
    </row>
    <row r="383" spans="3:3" x14ac:dyDescent="0.25">
      <c r="C383" s="52"/>
    </row>
    <row r="384" spans="3:3" x14ac:dyDescent="0.25">
      <c r="C384" s="52"/>
    </row>
    <row r="385" spans="3:3" x14ac:dyDescent="0.25">
      <c r="C385" s="52"/>
    </row>
    <row r="386" spans="3:3" x14ac:dyDescent="0.25">
      <c r="C386" s="52"/>
    </row>
    <row r="387" spans="3:3" x14ac:dyDescent="0.25">
      <c r="C387" s="52"/>
    </row>
    <row r="388" spans="3:3" x14ac:dyDescent="0.25">
      <c r="C388" s="52"/>
    </row>
    <row r="389" spans="3:3" x14ac:dyDescent="0.25">
      <c r="C389" s="52"/>
    </row>
    <row r="390" spans="3:3" x14ac:dyDescent="0.25">
      <c r="C390" s="52"/>
    </row>
    <row r="391" spans="3:3" x14ac:dyDescent="0.25">
      <c r="C391" s="52"/>
    </row>
    <row r="392" spans="3:3" x14ac:dyDescent="0.25">
      <c r="C392" s="52"/>
    </row>
    <row r="393" spans="3:3" x14ac:dyDescent="0.25">
      <c r="C393" s="52"/>
    </row>
    <row r="394" spans="3:3" x14ac:dyDescent="0.25">
      <c r="C394" s="52"/>
    </row>
    <row r="395" spans="3:3" x14ac:dyDescent="0.25">
      <c r="C395" s="52"/>
    </row>
    <row r="396" spans="3:3" x14ac:dyDescent="0.25">
      <c r="C396" s="52"/>
    </row>
    <row r="397" spans="3:3" x14ac:dyDescent="0.25">
      <c r="C397" s="52"/>
    </row>
    <row r="398" spans="3:3" x14ac:dyDescent="0.25">
      <c r="C398" s="52"/>
    </row>
    <row r="399" spans="3:3" x14ac:dyDescent="0.25">
      <c r="C399" s="52"/>
    </row>
    <row r="400" spans="3:3" x14ac:dyDescent="0.25">
      <c r="C400" s="52"/>
    </row>
    <row r="401" spans="3:3" x14ac:dyDescent="0.25">
      <c r="C401" s="52"/>
    </row>
    <row r="402" spans="3:3" x14ac:dyDescent="0.25">
      <c r="C402" s="52"/>
    </row>
    <row r="403" spans="3:3" x14ac:dyDescent="0.25">
      <c r="C403" s="52"/>
    </row>
    <row r="404" spans="3:3" x14ac:dyDescent="0.25">
      <c r="C404" s="52"/>
    </row>
    <row r="405" spans="3:3" x14ac:dyDescent="0.25">
      <c r="C405" s="52"/>
    </row>
    <row r="406" spans="3:3" x14ac:dyDescent="0.25">
      <c r="C406" s="52"/>
    </row>
    <row r="407" spans="3:3" x14ac:dyDescent="0.25">
      <c r="C407" s="52"/>
    </row>
    <row r="408" spans="3:3" x14ac:dyDescent="0.25">
      <c r="C408" s="52"/>
    </row>
    <row r="409" spans="3:3" x14ac:dyDescent="0.25">
      <c r="C409" s="52"/>
    </row>
    <row r="410" spans="3:3" x14ac:dyDescent="0.25">
      <c r="C410" s="52"/>
    </row>
    <row r="411" spans="3:3" x14ac:dyDescent="0.25">
      <c r="C411" s="52"/>
    </row>
    <row r="412" spans="3:3" x14ac:dyDescent="0.25">
      <c r="C412" s="52"/>
    </row>
    <row r="413" spans="3:3" x14ac:dyDescent="0.25">
      <c r="C413" s="52"/>
    </row>
    <row r="414" spans="3:3" x14ac:dyDescent="0.25">
      <c r="C414" s="52"/>
    </row>
    <row r="415" spans="3:3" x14ac:dyDescent="0.25">
      <c r="C415" s="52"/>
    </row>
    <row r="416" spans="3:3" x14ac:dyDescent="0.25">
      <c r="C416" s="52"/>
    </row>
    <row r="417" spans="3:3" x14ac:dyDescent="0.25">
      <c r="C417" s="52"/>
    </row>
    <row r="418" spans="3:3" x14ac:dyDescent="0.25">
      <c r="C418" s="52"/>
    </row>
    <row r="419" spans="3:3" x14ac:dyDescent="0.25">
      <c r="C419" s="52"/>
    </row>
    <row r="420" spans="3:3" x14ac:dyDescent="0.25">
      <c r="C420" s="52"/>
    </row>
    <row r="421" spans="3:3" x14ac:dyDescent="0.25">
      <c r="C421" s="52"/>
    </row>
    <row r="422" spans="3:3" x14ac:dyDescent="0.25">
      <c r="C422" s="52"/>
    </row>
    <row r="423" spans="3:3" x14ac:dyDescent="0.25">
      <c r="C423" s="52"/>
    </row>
    <row r="424" spans="3:3" x14ac:dyDescent="0.25">
      <c r="C424" s="52"/>
    </row>
    <row r="425" spans="3:3" x14ac:dyDescent="0.25">
      <c r="C425" s="52"/>
    </row>
    <row r="426" spans="3:3" x14ac:dyDescent="0.25">
      <c r="C426" s="52"/>
    </row>
    <row r="427" spans="3:3" x14ac:dyDescent="0.25">
      <c r="C427" s="52"/>
    </row>
    <row r="428" spans="3:3" x14ac:dyDescent="0.25">
      <c r="C428" s="52"/>
    </row>
    <row r="429" spans="3:3" x14ac:dyDescent="0.25">
      <c r="C429" s="52"/>
    </row>
    <row r="430" spans="3:3" x14ac:dyDescent="0.25">
      <c r="C430" s="52"/>
    </row>
    <row r="431" spans="3:3" x14ac:dyDescent="0.25">
      <c r="C431" s="52"/>
    </row>
    <row r="432" spans="3:3" x14ac:dyDescent="0.25">
      <c r="C432" s="52"/>
    </row>
    <row r="433" spans="3:3" x14ac:dyDescent="0.25">
      <c r="C433" s="52"/>
    </row>
    <row r="434" spans="3:3" x14ac:dyDescent="0.25">
      <c r="C434" s="52"/>
    </row>
    <row r="435" spans="3:3" x14ac:dyDescent="0.25">
      <c r="C435" s="52"/>
    </row>
    <row r="436" spans="3:3" x14ac:dyDescent="0.25">
      <c r="C436" s="52"/>
    </row>
    <row r="437" spans="3:3" x14ac:dyDescent="0.25">
      <c r="C437" s="52"/>
    </row>
    <row r="438" spans="3:3" x14ac:dyDescent="0.25">
      <c r="C438" s="52"/>
    </row>
    <row r="439" spans="3:3" x14ac:dyDescent="0.25">
      <c r="C439" s="52"/>
    </row>
    <row r="440" spans="3:3" x14ac:dyDescent="0.25">
      <c r="C440" s="52"/>
    </row>
    <row r="441" spans="3:3" x14ac:dyDescent="0.25">
      <c r="C441" s="52"/>
    </row>
    <row r="442" spans="3:3" x14ac:dyDescent="0.25">
      <c r="C442" s="52"/>
    </row>
    <row r="443" spans="3:3" x14ac:dyDescent="0.25">
      <c r="C443" s="52"/>
    </row>
    <row r="444" spans="3:3" x14ac:dyDescent="0.25">
      <c r="C444" s="52"/>
    </row>
    <row r="445" spans="3:3" x14ac:dyDescent="0.25">
      <c r="C445" s="52"/>
    </row>
    <row r="446" spans="3:3" x14ac:dyDescent="0.25">
      <c r="C446" s="52"/>
    </row>
    <row r="447" spans="3:3" x14ac:dyDescent="0.25">
      <c r="C447" s="52"/>
    </row>
    <row r="448" spans="3:3" x14ac:dyDescent="0.25">
      <c r="C448" s="52"/>
    </row>
    <row r="449" spans="3:3" x14ac:dyDescent="0.25">
      <c r="C449" s="52"/>
    </row>
    <row r="450" spans="3:3" x14ac:dyDescent="0.25">
      <c r="C450" s="52"/>
    </row>
    <row r="451" spans="3:3" x14ac:dyDescent="0.25">
      <c r="C451" s="52"/>
    </row>
    <row r="452" spans="3:3" x14ac:dyDescent="0.25">
      <c r="C452" s="52"/>
    </row>
    <row r="453" spans="3:3" x14ac:dyDescent="0.25">
      <c r="C453" s="52"/>
    </row>
    <row r="454" spans="3:3" x14ac:dyDescent="0.25">
      <c r="C454" s="52"/>
    </row>
    <row r="455" spans="3:3" x14ac:dyDescent="0.25">
      <c r="C455" s="52"/>
    </row>
    <row r="456" spans="3:3" x14ac:dyDescent="0.25">
      <c r="C456" s="52"/>
    </row>
    <row r="457" spans="3:3" x14ac:dyDescent="0.25">
      <c r="C457" s="52"/>
    </row>
    <row r="458" spans="3:3" x14ac:dyDescent="0.25">
      <c r="C458" s="52"/>
    </row>
    <row r="459" spans="3:3" x14ac:dyDescent="0.25">
      <c r="C459" s="52"/>
    </row>
    <row r="460" spans="3:3" x14ac:dyDescent="0.25">
      <c r="C460" s="52"/>
    </row>
    <row r="461" spans="3:3" x14ac:dyDescent="0.25">
      <c r="C461" s="52"/>
    </row>
    <row r="462" spans="3:3" x14ac:dyDescent="0.25">
      <c r="C462" s="52"/>
    </row>
    <row r="463" spans="3:3" x14ac:dyDescent="0.25">
      <c r="C463" s="52"/>
    </row>
    <row r="464" spans="3:3" x14ac:dyDescent="0.25">
      <c r="C464" s="52"/>
    </row>
    <row r="465" spans="3:3" x14ac:dyDescent="0.25">
      <c r="C465" s="52"/>
    </row>
    <row r="466" spans="3:3" x14ac:dyDescent="0.25">
      <c r="C466" s="52"/>
    </row>
    <row r="467" spans="3:3" x14ac:dyDescent="0.25">
      <c r="C467" s="52"/>
    </row>
    <row r="468" spans="3:3" x14ac:dyDescent="0.25">
      <c r="C468" s="52"/>
    </row>
    <row r="469" spans="3:3" x14ac:dyDescent="0.25">
      <c r="C469" s="52"/>
    </row>
    <row r="470" spans="3:3" x14ac:dyDescent="0.25">
      <c r="C470" s="52"/>
    </row>
    <row r="471" spans="3:3" x14ac:dyDescent="0.25">
      <c r="C471" s="52"/>
    </row>
    <row r="472" spans="3:3" x14ac:dyDescent="0.25">
      <c r="C472" s="52"/>
    </row>
    <row r="473" spans="3:3" x14ac:dyDescent="0.25">
      <c r="C473" s="52"/>
    </row>
    <row r="474" spans="3:3" x14ac:dyDescent="0.25">
      <c r="C474" s="52"/>
    </row>
    <row r="475" spans="3:3" x14ac:dyDescent="0.25">
      <c r="C475" s="52"/>
    </row>
    <row r="476" spans="3:3" x14ac:dyDescent="0.25">
      <c r="C476" s="52"/>
    </row>
    <row r="477" spans="3:3" x14ac:dyDescent="0.25">
      <c r="C477" s="52"/>
    </row>
    <row r="478" spans="3:3" x14ac:dyDescent="0.25">
      <c r="C478" s="52"/>
    </row>
    <row r="479" spans="3:3" x14ac:dyDescent="0.25">
      <c r="C479" s="52"/>
    </row>
    <row r="480" spans="3:3" x14ac:dyDescent="0.25">
      <c r="C480" s="52"/>
    </row>
    <row r="481" spans="3:3" x14ac:dyDescent="0.25">
      <c r="C481" s="52"/>
    </row>
    <row r="482" spans="3:3" x14ac:dyDescent="0.25">
      <c r="C482" s="52"/>
    </row>
    <row r="483" spans="3:3" x14ac:dyDescent="0.25">
      <c r="C483" s="52"/>
    </row>
    <row r="484" spans="3:3" x14ac:dyDescent="0.25">
      <c r="C484" s="52"/>
    </row>
    <row r="485" spans="3:3" x14ac:dyDescent="0.25">
      <c r="C485" s="52"/>
    </row>
    <row r="486" spans="3:3" x14ac:dyDescent="0.25">
      <c r="C486" s="52"/>
    </row>
    <row r="487" spans="3:3" x14ac:dyDescent="0.25">
      <c r="C487" s="52"/>
    </row>
    <row r="488" spans="3:3" x14ac:dyDescent="0.25">
      <c r="C488" s="52"/>
    </row>
    <row r="489" spans="3:3" x14ac:dyDescent="0.25">
      <c r="C489" s="52"/>
    </row>
    <row r="490" spans="3:3" x14ac:dyDescent="0.25">
      <c r="C490" s="52"/>
    </row>
    <row r="491" spans="3:3" x14ac:dyDescent="0.25">
      <c r="C491" s="52"/>
    </row>
    <row r="492" spans="3:3" x14ac:dyDescent="0.25">
      <c r="C492" s="52"/>
    </row>
    <row r="493" spans="3:3" x14ac:dyDescent="0.25">
      <c r="C493" s="52"/>
    </row>
    <row r="494" spans="3:3" x14ac:dyDescent="0.25">
      <c r="C494" s="52"/>
    </row>
    <row r="495" spans="3:3" x14ac:dyDescent="0.25">
      <c r="C495" s="52"/>
    </row>
    <row r="496" spans="3:3" x14ac:dyDescent="0.25">
      <c r="C496" s="52"/>
    </row>
    <row r="497" spans="3:3" x14ac:dyDescent="0.25">
      <c r="C497" s="52"/>
    </row>
    <row r="498" spans="3:3" x14ac:dyDescent="0.25">
      <c r="C498" s="52"/>
    </row>
    <row r="499" spans="3:3" x14ac:dyDescent="0.25">
      <c r="C499" s="52"/>
    </row>
    <row r="500" spans="3:3" x14ac:dyDescent="0.25">
      <c r="C500" s="52"/>
    </row>
    <row r="501" spans="3:3" x14ac:dyDescent="0.25">
      <c r="C501" s="52"/>
    </row>
    <row r="502" spans="3:3" x14ac:dyDescent="0.25">
      <c r="C502" s="52"/>
    </row>
    <row r="503" spans="3:3" x14ac:dyDescent="0.25">
      <c r="C503" s="52"/>
    </row>
    <row r="504" spans="3:3" x14ac:dyDescent="0.25">
      <c r="C504" s="52"/>
    </row>
    <row r="505" spans="3:3" x14ac:dyDescent="0.25">
      <c r="C505" s="52"/>
    </row>
    <row r="506" spans="3:3" x14ac:dyDescent="0.25">
      <c r="C506" s="52"/>
    </row>
    <row r="507" spans="3:3" x14ac:dyDescent="0.25">
      <c r="C507" s="52"/>
    </row>
    <row r="508" spans="3:3" x14ac:dyDescent="0.25">
      <c r="C508" s="52"/>
    </row>
    <row r="509" spans="3:3" x14ac:dyDescent="0.25">
      <c r="C509" s="52"/>
    </row>
    <row r="510" spans="3:3" x14ac:dyDescent="0.25">
      <c r="C510" s="52"/>
    </row>
    <row r="511" spans="3:3" x14ac:dyDescent="0.25">
      <c r="C511" s="52"/>
    </row>
    <row r="512" spans="3:3" x14ac:dyDescent="0.25">
      <c r="C512" s="52"/>
    </row>
    <row r="513" spans="3:3" x14ac:dyDescent="0.25">
      <c r="C513" s="52"/>
    </row>
    <row r="514" spans="3:3" x14ac:dyDescent="0.25">
      <c r="C514" s="52"/>
    </row>
    <row r="515" spans="3:3" x14ac:dyDescent="0.25">
      <c r="C515" s="52"/>
    </row>
    <row r="516" spans="3:3" x14ac:dyDescent="0.25">
      <c r="C516" s="52"/>
    </row>
    <row r="517" spans="3:3" x14ac:dyDescent="0.25">
      <c r="C517" s="52"/>
    </row>
    <row r="518" spans="3:3" x14ac:dyDescent="0.25">
      <c r="C518" s="52"/>
    </row>
    <row r="519" spans="3:3" x14ac:dyDescent="0.25">
      <c r="C519" s="52"/>
    </row>
    <row r="520" spans="3:3" x14ac:dyDescent="0.25">
      <c r="C520" s="52"/>
    </row>
    <row r="521" spans="3:3" x14ac:dyDescent="0.25">
      <c r="C521" s="52"/>
    </row>
    <row r="522" spans="3:3" x14ac:dyDescent="0.25">
      <c r="C522" s="52"/>
    </row>
    <row r="523" spans="3:3" x14ac:dyDescent="0.25">
      <c r="C523" s="52"/>
    </row>
    <row r="524" spans="3:3" x14ac:dyDescent="0.25">
      <c r="C524" s="52"/>
    </row>
    <row r="525" spans="3:3" x14ac:dyDescent="0.25">
      <c r="C525" s="52"/>
    </row>
    <row r="526" spans="3:3" x14ac:dyDescent="0.25">
      <c r="C526" s="52"/>
    </row>
  </sheetData>
  <mergeCells count="43">
    <mergeCell ref="B93:O93"/>
    <mergeCell ref="L22:L24"/>
    <mergeCell ref="D22:D24"/>
    <mergeCell ref="E22:G22"/>
    <mergeCell ref="G23:G24"/>
    <mergeCell ref="E23:E24"/>
    <mergeCell ref="B82:O82"/>
    <mergeCell ref="M22:O22"/>
    <mergeCell ref="M23:M24"/>
    <mergeCell ref="B57:O57"/>
    <mergeCell ref="F23:F24"/>
    <mergeCell ref="B39:O39"/>
    <mergeCell ref="B53:O53"/>
    <mergeCell ref="B25:O25"/>
    <mergeCell ref="J23:J24"/>
    <mergeCell ref="A20:O20"/>
    <mergeCell ref="N23:N24"/>
    <mergeCell ref="O23:O24"/>
    <mergeCell ref="K23:K24"/>
    <mergeCell ref="A22:A24"/>
    <mergeCell ref="B22:B24"/>
    <mergeCell ref="C22:C24"/>
    <mergeCell ref="H22:H24"/>
    <mergeCell ref="I22:K22"/>
    <mergeCell ref="I23:I24"/>
    <mergeCell ref="B6:O6"/>
    <mergeCell ref="B7:O7"/>
    <mergeCell ref="B8:O8"/>
    <mergeCell ref="B1:O1"/>
    <mergeCell ref="B2:O2"/>
    <mergeCell ref="B3:O3"/>
    <mergeCell ref="B4:O4"/>
    <mergeCell ref="B5:O5"/>
    <mergeCell ref="B17:O17"/>
    <mergeCell ref="B18:O18"/>
    <mergeCell ref="B11:O11"/>
    <mergeCell ref="B12:O12"/>
    <mergeCell ref="B9:O9"/>
    <mergeCell ref="B10:O10"/>
    <mergeCell ref="B15:O15"/>
    <mergeCell ref="B16:O16"/>
    <mergeCell ref="B13:O13"/>
    <mergeCell ref="B14:O14"/>
  </mergeCells>
  <pageMargins left="1.1811023622047245" right="0.39370078740157483" top="0.78740157480314965" bottom="0.78740157480314965" header="0.31496062992125984" footer="0.31496062992125984"/>
  <pageSetup paperSize="9" scale="9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72"/>
  <sheetViews>
    <sheetView showZeros="0" zoomScaleNormal="100" workbookViewId="0">
      <selection activeCell="S26" sqref="S26"/>
    </sheetView>
  </sheetViews>
  <sheetFormatPr defaultColWidth="9.140625" defaultRowHeight="15" x14ac:dyDescent="0.25"/>
  <cols>
    <col min="1" max="1" width="5" style="2" customWidth="1"/>
    <col min="2" max="2" width="43.85546875" style="2" customWidth="1"/>
    <col min="3" max="10" width="10.28515625" style="2" hidden="1" customWidth="1"/>
    <col min="11" max="12" width="10.28515625" style="2" customWidth="1"/>
    <col min="13" max="13" width="11.140625" style="2" customWidth="1"/>
    <col min="14" max="14" width="10.28515625" style="2" customWidth="1"/>
    <col min="15" max="21" width="9.140625" style="2"/>
    <col min="22" max="22" width="10.5703125" style="2" customWidth="1"/>
    <col min="23" max="23" width="9.140625" style="2"/>
    <col min="24" max="24" width="9.28515625" style="2" customWidth="1"/>
    <col min="25" max="16384" width="9.140625" style="2"/>
  </cols>
  <sheetData>
    <row r="1" spans="2:14" x14ac:dyDescent="0.25">
      <c r="B1" s="608" t="s">
        <v>268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</row>
    <row r="2" spans="2:14" x14ac:dyDescent="0.25">
      <c r="B2" s="608" t="s">
        <v>467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</row>
    <row r="3" spans="2:14" x14ac:dyDescent="0.25">
      <c r="B3" s="608" t="s">
        <v>522</v>
      </c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</row>
    <row r="4" spans="2:14" x14ac:dyDescent="0.25">
      <c r="B4" s="608" t="s">
        <v>273</v>
      </c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</row>
    <row r="5" spans="2:14" ht="15.75" customHeight="1" x14ac:dyDescent="0.25">
      <c r="B5" s="607" t="s">
        <v>537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</row>
    <row r="6" spans="2:14" ht="15" customHeight="1" x14ac:dyDescent="0.25">
      <c r="B6" s="607" t="s">
        <v>553</v>
      </c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</row>
    <row r="7" spans="2:14" ht="15" customHeight="1" x14ac:dyDescent="0.25">
      <c r="B7" s="607" t="s">
        <v>556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</row>
    <row r="8" spans="2:14" ht="15" customHeight="1" x14ac:dyDescent="0.25">
      <c r="B8" s="607" t="s">
        <v>559</v>
      </c>
      <c r="C8" s="607"/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607"/>
    </row>
    <row r="9" spans="2:14" ht="15" hidden="1" customHeight="1" x14ac:dyDescent="0.25">
      <c r="B9" s="607" t="s">
        <v>470</v>
      </c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</row>
    <row r="10" spans="2:14" ht="15" hidden="1" customHeight="1" x14ac:dyDescent="0.25">
      <c r="B10" s="607" t="s">
        <v>334</v>
      </c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</row>
    <row r="11" spans="2:14" ht="15" hidden="1" customHeight="1" x14ac:dyDescent="0.25">
      <c r="B11" s="607" t="s">
        <v>470</v>
      </c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</row>
    <row r="12" spans="2:14" ht="15" hidden="1" customHeight="1" x14ac:dyDescent="0.25">
      <c r="B12" s="607" t="s">
        <v>334</v>
      </c>
      <c r="C12" s="607"/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7"/>
    </row>
    <row r="13" spans="2:14" ht="15" hidden="1" customHeight="1" x14ac:dyDescent="0.25">
      <c r="B13" s="607" t="s">
        <v>470</v>
      </c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</row>
    <row r="14" spans="2:14" ht="15" hidden="1" customHeight="1" x14ac:dyDescent="0.25">
      <c r="B14" s="607" t="s">
        <v>334</v>
      </c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2:14" ht="15" hidden="1" customHeight="1" x14ac:dyDescent="0.25">
      <c r="B15" s="607" t="s">
        <v>470</v>
      </c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</row>
    <row r="16" spans="2:14" ht="15" hidden="1" customHeight="1" x14ac:dyDescent="0.25">
      <c r="B16" s="607" t="s">
        <v>334</v>
      </c>
      <c r="C16" s="607"/>
      <c r="D16" s="607"/>
      <c r="E16" s="607"/>
      <c r="F16" s="607"/>
      <c r="G16" s="607"/>
      <c r="H16" s="607"/>
      <c r="I16" s="607"/>
      <c r="J16" s="607"/>
      <c r="K16" s="607"/>
      <c r="L16" s="607"/>
      <c r="M16" s="607"/>
      <c r="N16" s="607"/>
    </row>
    <row r="17" spans="1:14" ht="15" hidden="1" customHeight="1" x14ac:dyDescent="0.25">
      <c r="B17" s="607" t="s">
        <v>470</v>
      </c>
      <c r="C17" s="607"/>
      <c r="D17" s="607"/>
      <c r="E17" s="607"/>
      <c r="F17" s="607"/>
      <c r="G17" s="607"/>
      <c r="H17" s="607"/>
      <c r="I17" s="607"/>
      <c r="J17" s="607"/>
      <c r="K17" s="607"/>
      <c r="L17" s="607"/>
      <c r="M17" s="607"/>
      <c r="N17" s="607"/>
    </row>
    <row r="18" spans="1:14" ht="15" hidden="1" customHeight="1" x14ac:dyDescent="0.25">
      <c r="B18" s="607" t="s">
        <v>334</v>
      </c>
      <c r="C18" s="607"/>
      <c r="D18" s="607"/>
      <c r="E18" s="607"/>
      <c r="F18" s="607"/>
      <c r="G18" s="607"/>
      <c r="H18" s="607"/>
      <c r="I18" s="607"/>
      <c r="J18" s="607"/>
      <c r="K18" s="607"/>
      <c r="L18" s="607"/>
      <c r="M18" s="607"/>
      <c r="N18" s="607"/>
    </row>
    <row r="19" spans="1:14" ht="15" hidden="1" customHeight="1" x14ac:dyDescent="0.25">
      <c r="B19" s="607" t="s">
        <v>470</v>
      </c>
      <c r="C19" s="607"/>
      <c r="D19" s="607"/>
      <c r="E19" s="607"/>
      <c r="F19" s="607"/>
      <c r="G19" s="607"/>
      <c r="H19" s="607"/>
      <c r="I19" s="607"/>
      <c r="J19" s="607"/>
      <c r="K19" s="607"/>
      <c r="L19" s="607"/>
      <c r="M19" s="607"/>
      <c r="N19" s="607"/>
    </row>
    <row r="20" spans="1:14" ht="15" hidden="1" customHeight="1" x14ac:dyDescent="0.25">
      <c r="B20" s="607" t="s">
        <v>334</v>
      </c>
      <c r="C20" s="607"/>
      <c r="D20" s="607"/>
      <c r="E20" s="607"/>
      <c r="F20" s="607"/>
      <c r="G20" s="607"/>
      <c r="H20" s="607"/>
      <c r="I20" s="607"/>
      <c r="J20" s="607"/>
      <c r="K20" s="607"/>
      <c r="L20" s="607"/>
      <c r="M20" s="607"/>
      <c r="N20" s="607"/>
    </row>
    <row r="21" spans="1:14" ht="15" customHeight="1" x14ac:dyDescent="0.25"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</row>
    <row r="22" spans="1:14" ht="15" customHeight="1" x14ac:dyDescent="0.25">
      <c r="A22" s="611" t="s">
        <v>478</v>
      </c>
      <c r="B22" s="611"/>
      <c r="C22" s="611"/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</row>
    <row r="23" spans="1:14" x14ac:dyDescent="0.25">
      <c r="F23" s="4"/>
      <c r="N23" s="4" t="s">
        <v>306</v>
      </c>
    </row>
    <row r="24" spans="1:14" ht="15" customHeight="1" x14ac:dyDescent="0.25">
      <c r="A24" s="616" t="s">
        <v>5</v>
      </c>
      <c r="B24" s="619" t="s">
        <v>274</v>
      </c>
      <c r="C24" s="632" t="s">
        <v>276</v>
      </c>
      <c r="D24" s="636" t="s">
        <v>174</v>
      </c>
      <c r="E24" s="636"/>
      <c r="F24" s="637"/>
      <c r="G24" s="622" t="s">
        <v>278</v>
      </c>
      <c r="H24" s="625" t="s">
        <v>174</v>
      </c>
      <c r="I24" s="626"/>
      <c r="J24" s="627"/>
      <c r="K24" s="652" t="s">
        <v>0</v>
      </c>
      <c r="L24" s="653" t="s">
        <v>174</v>
      </c>
      <c r="M24" s="654"/>
      <c r="N24" s="655"/>
    </row>
    <row r="25" spans="1:14" ht="15" customHeight="1" x14ac:dyDescent="0.25">
      <c r="A25" s="617"/>
      <c r="B25" s="620"/>
      <c r="C25" s="633"/>
      <c r="D25" s="637" t="s">
        <v>1</v>
      </c>
      <c r="E25" s="651"/>
      <c r="F25" s="638" t="s">
        <v>2</v>
      </c>
      <c r="G25" s="623"/>
      <c r="H25" s="650" t="s">
        <v>1</v>
      </c>
      <c r="I25" s="650"/>
      <c r="J25" s="615" t="s">
        <v>2</v>
      </c>
      <c r="K25" s="652"/>
      <c r="L25" s="652" t="s">
        <v>1</v>
      </c>
      <c r="M25" s="652"/>
      <c r="N25" s="656" t="s">
        <v>2</v>
      </c>
    </row>
    <row r="26" spans="1:14" ht="28.5" customHeight="1" x14ac:dyDescent="0.25">
      <c r="A26" s="618"/>
      <c r="B26" s="621"/>
      <c r="C26" s="634"/>
      <c r="D26" s="86" t="s">
        <v>3</v>
      </c>
      <c r="E26" s="87" t="s">
        <v>4</v>
      </c>
      <c r="F26" s="638"/>
      <c r="G26" s="624"/>
      <c r="H26" s="88" t="s">
        <v>3</v>
      </c>
      <c r="I26" s="89" t="s">
        <v>4</v>
      </c>
      <c r="J26" s="615"/>
      <c r="K26" s="652"/>
      <c r="L26" s="138" t="s">
        <v>3</v>
      </c>
      <c r="M26" s="139" t="s">
        <v>4</v>
      </c>
      <c r="N26" s="656"/>
    </row>
    <row r="27" spans="1:14" ht="15" customHeight="1" x14ac:dyDescent="0.25">
      <c r="A27" s="5" t="s">
        <v>59</v>
      </c>
      <c r="B27" s="17" t="s">
        <v>46</v>
      </c>
      <c r="C27" s="16">
        <f>D27+F27</f>
        <v>137.6</v>
      </c>
      <c r="D27" s="16">
        <f>'4 pr._savarankiškosios f-jos'!E28</f>
        <v>137.6</v>
      </c>
      <c r="E27" s="16">
        <f>'4 pr._savarankiškosios f-jos'!F28</f>
        <v>126.5</v>
      </c>
      <c r="F27" s="16">
        <f>'4 pr._savarankiškosios f-jos'!G28</f>
        <v>0</v>
      </c>
      <c r="G27" s="10">
        <f>H27+J27</f>
        <v>0</v>
      </c>
      <c r="H27" s="10">
        <f>'4 pr._savarankiškosios f-jos'!I28</f>
        <v>0</v>
      </c>
      <c r="I27" s="10">
        <f>'4 pr._savarankiškosios f-jos'!J28</f>
        <v>-1.1000000000000001</v>
      </c>
      <c r="J27" s="10">
        <f>'4 pr._savarankiškosios f-jos'!K28</f>
        <v>0</v>
      </c>
      <c r="K27" s="92">
        <f>L27+N27</f>
        <v>137.6</v>
      </c>
      <c r="L27" s="92">
        <f>'4 pr._savarankiškosios f-jos'!M28</f>
        <v>137.6</v>
      </c>
      <c r="M27" s="92">
        <f>'4 pr._savarankiškosios f-jos'!N28</f>
        <v>125.4</v>
      </c>
      <c r="N27" s="92">
        <f>'4 pr._savarankiškosios f-jos'!O28</f>
        <v>0</v>
      </c>
    </row>
    <row r="28" spans="1:14" ht="15" customHeight="1" x14ac:dyDescent="0.25">
      <c r="A28" s="13" t="s">
        <v>163</v>
      </c>
      <c r="B28" s="17" t="s">
        <v>20</v>
      </c>
      <c r="C28" s="16">
        <f>D28+F28</f>
        <v>25621.899999999987</v>
      </c>
      <c r="D28" s="16">
        <f>'4 pr._savarankiškosios f-jos'!E29+'4 pr._savarankiškosios f-jos'!E96+'4 pr._savarankiškosios f-jos'!E150+'4 pr._savarankiškosios f-jos'!E154+'4 pr._savarankiškosios f-jos'!E182+'4 pr._savarankiškosios f-jos'!E187+'4 pr._savarankiškosios f-jos'!E199+'5 pr._valstybinės f-jos'!E24+'5 pr._valstybinės f-jos'!E107+'5 pr._valstybinės f-jos'!E133+'6 pr._ugdymo reikmės'!E26+'8 pr._aplinkos apsaugos s. p.'!E18+'8 pr._aplinkos apsaugos s. p.'!E21+'9 pr._įstaigų pajamos'!E26+'9 pr._įstaigų pajamos'!E40+'9 pr._įstaigų pajamos'!E54+'10 pr._skolintos lėšos'!E26+'10 pr._skolintos lėšos'!E29+'10 pr._skolintos lėšos'!E36+'10 pr._skolintos lėšos'!E39+'10 pr._skolintos lėšos'!E42+'10 pr._skolintos lėšos'!E47+'10 pr._skolintos lėšos'!E51+'7 pr._kita dotacija'!E28+'7 pr._kita dotacija'!E84+'7 pr._kita dotacija'!E97+'7 pr._kita dotacija'!E110+'7 pr._kita dotacija'!E235+'7 pr._kita dotacija'!E241+'7 pr._kita dotacija'!E281+'11 pr._nepanaudotos lėšos'!E23+'11 pr._nepanaudotos lėšos'!E31+'11 pr._nepanaudotos lėšos'!E49+'11 pr._nepanaudotos lėšos'!E52+'11 pr._nepanaudotos lėšos'!E77+'11 pr._nepanaudotos lėšos'!E80+'11 pr._nepanaudotos lėšos'!E89+'11 pr._nepanaudotos lėšos'!E97+'11 pr._nepanaudotos lėšos'!E115+'11 pr._nepanaudotos lėšos'!E154+'11 pr._nepanaudotos lėšos'!E158+'11 pr._nepanaudotos lėšos'!E163+'11 pr._nepanaudotos lėšos'!E166+'11 pr._nepanaudotos lėšos'!E170</f>
        <v>17136.799999999992</v>
      </c>
      <c r="E28" s="16">
        <f>'4 pr._savarankiškosios f-jos'!F29+'4 pr._savarankiškosios f-jos'!F96+'4 pr._savarankiškosios f-jos'!F150+'4 pr._savarankiškosios f-jos'!F154+'4 pr._savarankiškosios f-jos'!F182+'4 pr._savarankiškosios f-jos'!F187+'4 pr._savarankiškosios f-jos'!F199+'5 pr._valstybinės f-jos'!F24+'5 pr._valstybinės f-jos'!F107+'5 pr._valstybinės f-jos'!F133+'6 pr._ugdymo reikmės'!F26+'8 pr._aplinkos apsaugos s. p.'!F18+'8 pr._aplinkos apsaugos s. p.'!F21+'9 pr._įstaigų pajamos'!F26+'9 pr._įstaigų pajamos'!F40+'9 pr._įstaigų pajamos'!F54+'10 pr._skolintos lėšos'!F26+'10 pr._skolintos lėšos'!F29+'10 pr._skolintos lėšos'!F36+'10 pr._skolintos lėšos'!F39+'10 pr._skolintos lėšos'!F42+'10 pr._skolintos lėšos'!F47+'10 pr._skolintos lėšos'!F51+'7 pr._kita dotacija'!F28+'7 pr._kita dotacija'!F84+'7 pr._kita dotacija'!F97+'7 pr._kita dotacija'!F110+'7 pr._kita dotacija'!F235+'7 pr._kita dotacija'!F241+'7 pr._kita dotacija'!F281+'11 pr._nepanaudotos lėšos'!F23+'11 pr._nepanaudotos lėšos'!F31+'11 pr._nepanaudotos lėšos'!F49+'11 pr._nepanaudotos lėšos'!F52+'11 pr._nepanaudotos lėšos'!F77+'11 pr._nepanaudotos lėšos'!F80+'11 pr._nepanaudotos lėšos'!F89+'11 pr._nepanaudotos lėšos'!F97+'11 pr._nepanaudotos lėšos'!F115+'11 pr._nepanaudotos lėšos'!F154+'11 pr._nepanaudotos lėšos'!F158+'11 pr._nepanaudotos lėšos'!F163+'11 pr._nepanaudotos lėšos'!F166+'11 pr._nepanaudotos lėšos'!F170</f>
        <v>4752.9999999999991</v>
      </c>
      <c r="F28" s="16">
        <f>'4 pr._savarankiškosios f-jos'!G29+'4 pr._savarankiškosios f-jos'!G96+'4 pr._savarankiškosios f-jos'!G150+'4 pr._savarankiškosios f-jos'!G154+'4 pr._savarankiškosios f-jos'!G182+'4 pr._savarankiškosios f-jos'!G187+'4 pr._savarankiškosios f-jos'!G199+'5 pr._valstybinės f-jos'!G24+'5 pr._valstybinės f-jos'!G107+'5 pr._valstybinės f-jos'!G133+'6 pr._ugdymo reikmės'!G26+'8 pr._aplinkos apsaugos s. p.'!G18+'8 pr._aplinkos apsaugos s. p.'!G21+'9 pr._įstaigų pajamos'!G26+'9 pr._įstaigų pajamos'!G40+'9 pr._įstaigų pajamos'!G54+'10 pr._skolintos lėšos'!G26+'10 pr._skolintos lėšos'!G29+'10 pr._skolintos lėšos'!G36+'10 pr._skolintos lėšos'!G39+'10 pr._skolintos lėšos'!G42+'10 pr._skolintos lėšos'!G47+'10 pr._skolintos lėšos'!G51+'7 pr._kita dotacija'!G28+'7 pr._kita dotacija'!G84+'7 pr._kita dotacija'!G97+'7 pr._kita dotacija'!G110+'7 pr._kita dotacija'!G235+'7 pr._kita dotacija'!G241+'7 pr._kita dotacija'!G281+'11 pr._nepanaudotos lėšos'!G23+'11 pr._nepanaudotos lėšos'!G31+'11 pr._nepanaudotos lėšos'!G49+'11 pr._nepanaudotos lėšos'!G52+'11 pr._nepanaudotos lėšos'!G77+'11 pr._nepanaudotos lėšos'!G80+'11 pr._nepanaudotos lėšos'!G89+'11 pr._nepanaudotos lėšos'!G97+'11 pr._nepanaudotos lėšos'!G115+'11 pr._nepanaudotos lėšos'!G154+'11 pr._nepanaudotos lėšos'!G158+'11 pr._nepanaudotos lėšos'!G163+'11 pr._nepanaudotos lėšos'!G166+'11 pr._nepanaudotos lėšos'!G170</f>
        <v>8485.0999999999967</v>
      </c>
      <c r="G28" s="10">
        <f t="shared" ref="G28:G29" si="0">H28+J28</f>
        <v>114.79999999999998</v>
      </c>
      <c r="H28" s="10">
        <f>'4 pr._savarankiškosios f-jos'!I29+'4 pr._savarankiškosios f-jos'!I96+'4 pr._savarankiškosios f-jos'!I150+'4 pr._savarankiškosios f-jos'!I154+'4 pr._savarankiškosios f-jos'!I182+'4 pr._savarankiškosios f-jos'!I187+'4 pr._savarankiškosios f-jos'!I199+'5 pr._valstybinės f-jos'!I24+'5 pr._valstybinės f-jos'!I107+'5 pr._valstybinės f-jos'!I133+'6 pr._ugdymo reikmės'!I26+'8 pr._aplinkos apsaugos s. p.'!I18+'8 pr._aplinkos apsaugos s. p.'!I21+'9 pr._įstaigų pajamos'!I26+'9 pr._įstaigų pajamos'!I40+'9 pr._įstaigų pajamos'!I54+'10 pr._skolintos lėšos'!I26+'10 pr._skolintos lėšos'!I29+'10 pr._skolintos lėšos'!I36+'10 pr._skolintos lėšos'!I39+'10 pr._skolintos lėšos'!I42+'10 pr._skolintos lėšos'!I47+'10 pr._skolintos lėšos'!I51+'7 pr._kita dotacija'!I28+'7 pr._kita dotacija'!I84+'7 pr._kita dotacija'!I97+'7 pr._kita dotacija'!I110+'7 pr._kita dotacija'!I235+'7 pr._kita dotacija'!I241+'7 pr._kita dotacija'!I281+'11 pr._nepanaudotos lėšos'!I23+'11 pr._nepanaudotos lėšos'!I31+'11 pr._nepanaudotos lėšos'!I49+'11 pr._nepanaudotos lėšos'!I52+'11 pr._nepanaudotos lėšos'!I77+'11 pr._nepanaudotos lėšos'!I80+'11 pr._nepanaudotos lėšos'!I89+'11 pr._nepanaudotos lėšos'!I97+'11 pr._nepanaudotos lėšos'!I115+'11 pr._nepanaudotos lėšos'!I154+'11 pr._nepanaudotos lėšos'!I158+'11 pr._nepanaudotos lėšos'!I163+'11 pr._nepanaudotos lėšos'!I166+'11 pr._nepanaudotos lėšos'!I170</f>
        <v>99.799999999999983</v>
      </c>
      <c r="I28" s="10">
        <f>'4 pr._savarankiškosios f-jos'!J29+'4 pr._savarankiškosios f-jos'!J96+'4 pr._savarankiškosios f-jos'!J150+'4 pr._savarankiškosios f-jos'!J154+'4 pr._savarankiškosios f-jos'!J182+'4 pr._savarankiškosios f-jos'!J187+'4 pr._savarankiškosios f-jos'!J199+'5 pr._valstybinės f-jos'!J24+'5 pr._valstybinės f-jos'!J107+'5 pr._valstybinės f-jos'!J133+'6 pr._ugdymo reikmės'!J26+'8 pr._aplinkos apsaugos s. p.'!J18+'8 pr._aplinkos apsaugos s. p.'!J21+'9 pr._įstaigų pajamos'!J26+'9 pr._įstaigų pajamos'!J40+'9 pr._įstaigų pajamos'!J54+'10 pr._skolintos lėšos'!J26+'10 pr._skolintos lėšos'!J29+'10 pr._skolintos lėšos'!J36+'10 pr._skolintos lėšos'!J39+'10 pr._skolintos lėšos'!J42+'10 pr._skolintos lėšos'!J47+'10 pr._skolintos lėšos'!J51+'7 pr._kita dotacija'!J28+'7 pr._kita dotacija'!J84+'7 pr._kita dotacija'!J97+'7 pr._kita dotacija'!J110+'7 pr._kita dotacija'!J235+'7 pr._kita dotacija'!J241+'7 pr._kita dotacija'!J281+'11 pr._nepanaudotos lėšos'!J23+'11 pr._nepanaudotos lėšos'!J31+'11 pr._nepanaudotos lėšos'!J49+'11 pr._nepanaudotos lėšos'!J52+'11 pr._nepanaudotos lėšos'!J77+'11 pr._nepanaudotos lėšos'!J80+'11 pr._nepanaudotos lėšos'!J89+'11 pr._nepanaudotos lėšos'!J97+'11 pr._nepanaudotos lėšos'!J115+'11 pr._nepanaudotos lėšos'!J154+'11 pr._nepanaudotos lėšos'!J158+'11 pr._nepanaudotos lėšos'!J163+'11 pr._nepanaudotos lėšos'!J166+'11 pr._nepanaudotos lėšos'!J170</f>
        <v>9.9</v>
      </c>
      <c r="J28" s="10">
        <f>'4 pr._savarankiškosios f-jos'!K29+'4 pr._savarankiškosios f-jos'!K96+'4 pr._savarankiškosios f-jos'!K150+'4 pr._savarankiškosios f-jos'!K154+'4 pr._savarankiškosios f-jos'!K182+'4 pr._savarankiškosios f-jos'!K187+'4 pr._savarankiškosios f-jos'!K199+'5 pr._valstybinės f-jos'!K24+'5 pr._valstybinės f-jos'!K107+'5 pr._valstybinės f-jos'!K133+'6 pr._ugdymo reikmės'!K26+'8 pr._aplinkos apsaugos s. p.'!K18+'8 pr._aplinkos apsaugos s. p.'!K21+'9 pr._įstaigų pajamos'!K26+'9 pr._įstaigų pajamos'!K40+'9 pr._įstaigų pajamos'!K54+'10 pr._skolintos lėšos'!K26+'10 pr._skolintos lėšos'!K29+'10 pr._skolintos lėšos'!K36+'10 pr._skolintos lėšos'!K39+'10 pr._skolintos lėšos'!K42+'10 pr._skolintos lėšos'!K47+'10 pr._skolintos lėšos'!K51+'7 pr._kita dotacija'!K28+'7 pr._kita dotacija'!K84+'7 pr._kita dotacija'!K97+'7 pr._kita dotacija'!K110+'7 pr._kita dotacija'!K235+'7 pr._kita dotacija'!K241+'7 pr._kita dotacija'!K281+'11 pr._nepanaudotos lėšos'!K23+'11 pr._nepanaudotos lėšos'!K31+'11 pr._nepanaudotos lėšos'!K49+'11 pr._nepanaudotos lėšos'!K52+'11 pr._nepanaudotos lėšos'!K77+'11 pr._nepanaudotos lėšos'!K80+'11 pr._nepanaudotos lėšos'!K89+'11 pr._nepanaudotos lėšos'!K97+'11 pr._nepanaudotos lėšos'!K115+'11 pr._nepanaudotos lėšos'!K154+'11 pr._nepanaudotos lėšos'!K158+'11 pr._nepanaudotos lėšos'!K163+'11 pr._nepanaudotos lėšos'!K166+'11 pr._nepanaudotos lėšos'!K170</f>
        <v>15</v>
      </c>
      <c r="K28" s="92">
        <f t="shared" ref="K28:K29" si="1">L28+N28</f>
        <v>25736.69999999999</v>
      </c>
      <c r="L28" s="92">
        <f>'4 pr._savarankiškosios f-jos'!M29+'4 pr._savarankiškosios f-jos'!M96+'4 pr._savarankiškosios f-jos'!M150+'4 pr._savarankiškosios f-jos'!M154+'4 pr._savarankiškosios f-jos'!M182+'4 pr._savarankiškosios f-jos'!M187+'4 pr._savarankiškosios f-jos'!M199+'5 pr._valstybinės f-jos'!M24+'5 pr._valstybinės f-jos'!M107+'5 pr._valstybinės f-jos'!M133+'6 pr._ugdymo reikmės'!M26+'8 pr._aplinkos apsaugos s. p.'!M18+'8 pr._aplinkos apsaugos s. p.'!M21+'9 pr._įstaigų pajamos'!M26+'9 pr._įstaigų pajamos'!M40+'9 pr._įstaigų pajamos'!M54+'10 pr._skolintos lėšos'!M26+'10 pr._skolintos lėšos'!M29+'10 pr._skolintos lėšos'!M36+'10 pr._skolintos lėšos'!M39+'10 pr._skolintos lėšos'!M42+'10 pr._skolintos lėšos'!M47+'10 pr._skolintos lėšos'!M51+'7 pr._kita dotacija'!M28+'7 pr._kita dotacija'!M84+'7 pr._kita dotacija'!M97+'7 pr._kita dotacija'!M110+'7 pr._kita dotacija'!M235+'7 pr._kita dotacija'!M241+'7 pr._kita dotacija'!M281+'11 pr._nepanaudotos lėšos'!M23+'11 pr._nepanaudotos lėšos'!M31+'11 pr._nepanaudotos lėšos'!M49+'11 pr._nepanaudotos lėšos'!M52+'11 pr._nepanaudotos lėšos'!M77+'11 pr._nepanaudotos lėšos'!M80+'11 pr._nepanaudotos lėšos'!M89+'11 pr._nepanaudotos lėšos'!M97+'11 pr._nepanaudotos lėšos'!M115+'11 pr._nepanaudotos lėšos'!M154+'11 pr._nepanaudotos lėšos'!M158+'11 pr._nepanaudotos lėšos'!M163+'11 pr._nepanaudotos lėšos'!M166+'11 pr._nepanaudotos lėšos'!M170</f>
        <v>17236.599999999995</v>
      </c>
      <c r="M28" s="92">
        <f>'4 pr._savarankiškosios f-jos'!N29+'4 pr._savarankiškosios f-jos'!N96+'4 pr._savarankiškosios f-jos'!N150+'4 pr._savarankiškosios f-jos'!N154+'4 pr._savarankiškosios f-jos'!N182+'4 pr._savarankiškosios f-jos'!N187+'4 pr._savarankiškosios f-jos'!N199+'5 pr._valstybinės f-jos'!N24+'5 pr._valstybinės f-jos'!N107+'5 pr._valstybinės f-jos'!N133+'6 pr._ugdymo reikmės'!N26+'8 pr._aplinkos apsaugos s. p.'!N18+'8 pr._aplinkos apsaugos s. p.'!N21+'9 pr._įstaigų pajamos'!N26+'9 pr._įstaigų pajamos'!N40+'9 pr._įstaigų pajamos'!N54+'10 pr._skolintos lėšos'!N26+'10 pr._skolintos lėšos'!N29+'10 pr._skolintos lėšos'!N36+'10 pr._skolintos lėšos'!N39+'10 pr._skolintos lėšos'!N42+'10 pr._skolintos lėšos'!N47+'10 pr._skolintos lėšos'!N51+'7 pr._kita dotacija'!N28+'7 pr._kita dotacija'!N84+'7 pr._kita dotacija'!N97+'7 pr._kita dotacija'!N110+'7 pr._kita dotacija'!N235+'7 pr._kita dotacija'!N241+'7 pr._kita dotacija'!N281+'11 pr._nepanaudotos lėšos'!N23+'11 pr._nepanaudotos lėšos'!N31+'11 pr._nepanaudotos lėšos'!N49+'11 pr._nepanaudotos lėšos'!N52+'11 pr._nepanaudotos lėšos'!N77+'11 pr._nepanaudotos lėšos'!N80+'11 pr._nepanaudotos lėšos'!N89+'11 pr._nepanaudotos lėšos'!N97+'11 pr._nepanaudotos lėšos'!N115+'11 pr._nepanaudotos lėšos'!N154+'11 pr._nepanaudotos lėšos'!N158+'11 pr._nepanaudotos lėšos'!N163+'11 pr._nepanaudotos lėšos'!N166+'11 pr._nepanaudotos lėšos'!N170</f>
        <v>4762.8999999999978</v>
      </c>
      <c r="N28" s="92">
        <f>'4 pr._savarankiškosios f-jos'!O29+'4 pr._savarankiškosios f-jos'!O96+'4 pr._savarankiškosios f-jos'!O150+'4 pr._savarankiškosios f-jos'!O154+'4 pr._savarankiškosios f-jos'!O182+'4 pr._savarankiškosios f-jos'!O187+'4 pr._savarankiškosios f-jos'!O199+'5 pr._valstybinės f-jos'!O24+'5 pr._valstybinės f-jos'!O107+'5 pr._valstybinės f-jos'!O133+'6 pr._ugdymo reikmės'!O26+'8 pr._aplinkos apsaugos s. p.'!O18+'8 pr._aplinkos apsaugos s. p.'!O21+'9 pr._įstaigų pajamos'!O26+'9 pr._įstaigų pajamos'!O40+'9 pr._įstaigų pajamos'!O54+'10 pr._skolintos lėšos'!O26+'10 pr._skolintos lėšos'!O29+'10 pr._skolintos lėšos'!O36+'10 pr._skolintos lėšos'!O39+'10 pr._skolintos lėšos'!O42+'10 pr._skolintos lėšos'!O47+'10 pr._skolintos lėšos'!O51+'7 pr._kita dotacija'!O28+'7 pr._kita dotacija'!O84+'7 pr._kita dotacija'!O97+'7 pr._kita dotacija'!O110+'7 pr._kita dotacija'!O235+'7 pr._kita dotacija'!O241+'7 pr._kita dotacija'!O281+'11 pr._nepanaudotos lėšos'!O23+'11 pr._nepanaudotos lėšos'!O31+'11 pr._nepanaudotos lėšos'!O49+'11 pr._nepanaudotos lėšos'!O52+'11 pr._nepanaudotos lėšos'!O77+'11 pr._nepanaudotos lėšos'!O80+'11 pr._nepanaudotos lėšos'!O89+'11 pr._nepanaudotos lėšos'!O97+'11 pr._nepanaudotos lėšos'!O115+'11 pr._nepanaudotos lėšos'!O154+'11 pr._nepanaudotos lėšos'!O158+'11 pr._nepanaudotos lėšos'!O163+'11 pr._nepanaudotos lėšos'!O166+'11 pr._nepanaudotos lėšos'!O170</f>
        <v>8500.0999999999967</v>
      </c>
    </row>
    <row r="29" spans="1:14" ht="15" customHeight="1" x14ac:dyDescent="0.25">
      <c r="A29" s="5" t="s">
        <v>60</v>
      </c>
      <c r="B29" s="17" t="s">
        <v>7</v>
      </c>
      <c r="C29" s="16">
        <f t="shared" ref="C29:C39" si="2">D29+F29</f>
        <v>179.2</v>
      </c>
      <c r="D29" s="16">
        <f>'4 pr._savarankiškosios f-jos'!E35+'4 pr._savarankiškosios f-jos'!E104+'5 pr._valstybinės f-jos'!E42+'5 pr._valstybinės f-jos'!E109+'7 pr._kita dotacija'!E37+'9 pr._įstaigų pajamos'!E41+'11 pr._nepanaudotos lėšos'!E35+'11 pr._nepanaudotos lėšos'!E104</f>
        <v>179.2</v>
      </c>
      <c r="E29" s="16">
        <f>'4 pr._savarankiškosios f-jos'!F35+'4 pr._savarankiškosios f-jos'!F104+'5 pr._valstybinės f-jos'!F42+'5 pr._valstybinės f-jos'!F109+'7 pr._kita dotacija'!F37+'9 pr._įstaigų pajamos'!F41+'11 pr._nepanaudotos lėšos'!F35+'11 pr._nepanaudotos lėšos'!F104</f>
        <v>119.69999999999999</v>
      </c>
      <c r="F29" s="16">
        <f>'4 pr._savarankiškosios f-jos'!G35+'4 pr._savarankiškosios f-jos'!G104+'5 pr._valstybinės f-jos'!G42+'5 pr._valstybinės f-jos'!G109+'7 pr._kita dotacija'!G37+'9 pr._įstaigų pajamos'!G41+'11 pr._nepanaudotos lėšos'!G35+'11 pr._nepanaudotos lėšos'!G104</f>
        <v>0</v>
      </c>
      <c r="G29" s="10">
        <f t="shared" si="0"/>
        <v>0</v>
      </c>
      <c r="H29" s="10">
        <f>'4 pr._savarankiškosios f-jos'!I35+'4 pr._savarankiškosios f-jos'!I104+'5 pr._valstybinės f-jos'!I42+'5 pr._valstybinės f-jos'!I109+'7 pr._kita dotacija'!I37+'9 pr._įstaigų pajamos'!I41+'11 pr._nepanaudotos lėšos'!I35+'11 pr._nepanaudotos lėšos'!I104</f>
        <v>0</v>
      </c>
      <c r="I29" s="10">
        <f>'4 pr._savarankiškosios f-jos'!J35+'4 pr._savarankiškosios f-jos'!J104+'5 pr._valstybinės f-jos'!J42+'5 pr._valstybinės f-jos'!J109+'7 pr._kita dotacija'!J37+'9 pr._įstaigų pajamos'!J41+'11 pr._nepanaudotos lėšos'!J35+'11 pr._nepanaudotos lėšos'!J104</f>
        <v>0</v>
      </c>
      <c r="J29" s="10">
        <f>'4 pr._savarankiškosios f-jos'!K35+'4 pr._savarankiškosios f-jos'!K104+'5 pr._valstybinės f-jos'!K42+'5 pr._valstybinės f-jos'!K109+'7 pr._kita dotacija'!K37+'9 pr._įstaigų pajamos'!K41+'11 pr._nepanaudotos lėšos'!K35+'11 pr._nepanaudotos lėšos'!K104</f>
        <v>0</v>
      </c>
      <c r="K29" s="92">
        <f t="shared" si="1"/>
        <v>179.2</v>
      </c>
      <c r="L29" s="92">
        <f>'4 pr._savarankiškosios f-jos'!M35+'4 pr._savarankiškosios f-jos'!M104+'5 pr._valstybinės f-jos'!M42+'5 pr._valstybinės f-jos'!M109+'7 pr._kita dotacija'!M37+'9 pr._įstaigų pajamos'!M41+'11 pr._nepanaudotos lėšos'!M35+'11 pr._nepanaudotos lėšos'!M104</f>
        <v>179.2</v>
      </c>
      <c r="M29" s="92">
        <f>'4 pr._savarankiškosios f-jos'!N35+'4 pr._savarankiškosios f-jos'!N104+'5 pr._valstybinės f-jos'!N42+'5 pr._valstybinės f-jos'!N109+'7 pr._kita dotacija'!N37+'9 pr._įstaigų pajamos'!N41+'11 pr._nepanaudotos lėšos'!N35+'11 pr._nepanaudotos lėšos'!N104</f>
        <v>119.69999999999999</v>
      </c>
      <c r="N29" s="92">
        <f>'4 pr._savarankiškosios f-jos'!O35+'4 pr._savarankiškosios f-jos'!O104+'5 pr._valstybinės f-jos'!O42+'5 pr._valstybinės f-jos'!O109+'7 pr._kita dotacija'!O37+'9 pr._įstaigų pajamos'!O41+'11 pr._nepanaudotos lėšos'!O35+'11 pr._nepanaudotos lėšos'!O104</f>
        <v>0</v>
      </c>
    </row>
    <row r="30" spans="1:14" ht="15" customHeight="1" x14ac:dyDescent="0.25">
      <c r="A30" s="5" t="s">
        <v>61</v>
      </c>
      <c r="B30" s="17" t="s">
        <v>10</v>
      </c>
      <c r="C30" s="16">
        <f t="shared" si="2"/>
        <v>145.69999999999999</v>
      </c>
      <c r="D30" s="16">
        <f>'4 pr._savarankiškosios f-jos'!E41+'4 pr._savarankiškosios f-jos'!E108+'5 pr._valstybinės f-jos'!E47+'5 pr._valstybinės f-jos'!E111+'7 pr._kita dotacija'!E41+'9 pr._įstaigų pajamos'!E27+'9 pr._įstaigų pajamos'!E42+'11 pr._nepanaudotos lėšos'!E36+'11 pr._nepanaudotos lėšos'!E105</f>
        <v>145.69999999999999</v>
      </c>
      <c r="E30" s="16">
        <f>'4 pr._savarankiškosios f-jos'!F41+'4 pr._savarankiškosios f-jos'!F108+'5 pr._valstybinės f-jos'!F47+'5 pr._valstybinės f-jos'!F111+'7 pr._kita dotacija'!F41+'9 pr._įstaigų pajamos'!F27+'9 pr._įstaigų pajamos'!F42+'11 pr._nepanaudotos lėšos'!F36+'11 pr._nepanaudotos lėšos'!F105</f>
        <v>111.8</v>
      </c>
      <c r="F30" s="16">
        <f>'4 pr._savarankiškosios f-jos'!G41+'4 pr._savarankiškosios f-jos'!G108+'5 pr._valstybinės f-jos'!G47+'5 pr._valstybinės f-jos'!G111+'7 pr._kita dotacija'!G41+'9 pr._įstaigų pajamos'!G27+'9 pr._įstaigų pajamos'!G42+'11 pr._nepanaudotos lėšos'!G36+'11 pr._nepanaudotos lėšos'!G105</f>
        <v>0</v>
      </c>
      <c r="G30" s="10">
        <f t="shared" ref="G30:G41" si="3">H30+J30</f>
        <v>0</v>
      </c>
      <c r="H30" s="10">
        <f>'4 pr._savarankiškosios f-jos'!I41+'4 pr._savarankiškosios f-jos'!I108+'5 pr._valstybinės f-jos'!I47+'5 pr._valstybinės f-jos'!I111+'7 pr._kita dotacija'!I41+'9 pr._įstaigų pajamos'!I27+'9 pr._įstaigų pajamos'!I42+'11 pr._nepanaudotos lėšos'!I36+'11 pr._nepanaudotos lėšos'!I105</f>
        <v>0</v>
      </c>
      <c r="I30" s="10">
        <f>'4 pr._savarankiškosios f-jos'!J41+'4 pr._savarankiškosios f-jos'!J108+'5 pr._valstybinės f-jos'!J47+'5 pr._valstybinės f-jos'!J111+'7 pr._kita dotacija'!J41+'9 pr._įstaigų pajamos'!J27+'9 pr._įstaigų pajamos'!J42+'11 pr._nepanaudotos lėšos'!J36+'11 pr._nepanaudotos lėšos'!J105</f>
        <v>0</v>
      </c>
      <c r="J30" s="10">
        <f>'4 pr._savarankiškosios f-jos'!K41+'4 pr._savarankiškosios f-jos'!K108+'5 pr._valstybinės f-jos'!K47+'5 pr._valstybinės f-jos'!K111+'7 pr._kita dotacija'!K41+'9 pr._įstaigų pajamos'!K27+'9 pr._įstaigų pajamos'!K42+'11 pr._nepanaudotos lėšos'!K36+'11 pr._nepanaudotos lėšos'!K105</f>
        <v>0</v>
      </c>
      <c r="K30" s="92">
        <f t="shared" ref="K30:K41" si="4">L30+N30</f>
        <v>145.69999999999999</v>
      </c>
      <c r="L30" s="92">
        <f>'4 pr._savarankiškosios f-jos'!M41+'4 pr._savarankiškosios f-jos'!M108+'5 pr._valstybinės f-jos'!M47+'5 pr._valstybinės f-jos'!M111+'7 pr._kita dotacija'!M41+'9 pr._įstaigų pajamos'!M27+'9 pr._įstaigų pajamos'!M42+'11 pr._nepanaudotos lėšos'!M36+'11 pr._nepanaudotos lėšos'!M105</f>
        <v>145.69999999999999</v>
      </c>
      <c r="M30" s="92">
        <f>'4 pr._savarankiškosios f-jos'!N41+'4 pr._savarankiškosios f-jos'!N108+'5 pr._valstybinės f-jos'!N47+'5 pr._valstybinės f-jos'!N111+'7 pr._kita dotacija'!N41+'9 pr._įstaigų pajamos'!N27+'9 pr._įstaigų pajamos'!N42+'11 pr._nepanaudotos lėšos'!N36+'11 pr._nepanaudotos lėšos'!N105</f>
        <v>111.8</v>
      </c>
      <c r="N30" s="92">
        <f>'4 pr._savarankiškosios f-jos'!O41+'4 pr._savarankiškosios f-jos'!O108+'5 pr._valstybinės f-jos'!O47+'5 pr._valstybinės f-jos'!O111+'7 pr._kita dotacija'!O41+'9 pr._įstaigų pajamos'!O27+'9 pr._įstaigų pajamos'!O42+'11 pr._nepanaudotos lėšos'!O36+'11 pr._nepanaudotos lėšos'!O105</f>
        <v>0</v>
      </c>
    </row>
    <row r="31" spans="1:14" ht="15" customHeight="1" x14ac:dyDescent="0.25">
      <c r="A31" s="5" t="s">
        <v>62</v>
      </c>
      <c r="B31" s="17" t="s">
        <v>11</v>
      </c>
      <c r="C31" s="16">
        <f t="shared" si="2"/>
        <v>248.49999999999997</v>
      </c>
      <c r="D31" s="16">
        <f>'4 pr._savarankiškosios f-jos'!E46+'4 pr._savarankiškosios f-jos'!E112+'5 pr._valstybinės f-jos'!E52+'5 pr._valstybinės f-jos'!E113+'7 pr._kita dotacija'!E45+'9 pr._įstaigų pajamos'!E28+'9 pr._įstaigų pajamos'!E43+'11 pr._nepanaudotos lėšos'!E99+'11 pr._nepanaudotos lėšos'!E37+'11 pr._nepanaudotos lėšos'!E106</f>
        <v>246.89999999999998</v>
      </c>
      <c r="E31" s="16">
        <f>'4 pr._savarankiškosios f-jos'!F46+'4 pr._savarankiškosios f-jos'!F112+'5 pr._valstybinės f-jos'!F52+'5 pr._valstybinės f-jos'!F113+'7 pr._kita dotacija'!F45+'9 pr._įstaigų pajamos'!F28+'9 pr._įstaigų pajamos'!F43+'11 pr._nepanaudotos lėšos'!F99+'11 pr._nepanaudotos lėšos'!F37+'11 pr._nepanaudotos lėšos'!F106</f>
        <v>182.29999999999998</v>
      </c>
      <c r="F31" s="16">
        <f>'4 pr._savarankiškosios f-jos'!G46+'4 pr._savarankiškosios f-jos'!G112+'5 pr._valstybinės f-jos'!G52+'5 pr._valstybinės f-jos'!G113+'7 pr._kita dotacija'!G45+'9 pr._įstaigų pajamos'!G28+'9 pr._įstaigų pajamos'!G43+'11 pr._nepanaudotos lėšos'!G99+'11 pr._nepanaudotos lėšos'!G37+'11 pr._nepanaudotos lėšos'!G106</f>
        <v>1.6</v>
      </c>
      <c r="G31" s="10">
        <f t="shared" si="3"/>
        <v>0</v>
      </c>
      <c r="H31" s="10">
        <f>'4 pr._savarankiškosios f-jos'!I46+'4 pr._savarankiškosios f-jos'!I112+'5 pr._valstybinės f-jos'!I52+'5 pr._valstybinės f-jos'!I113+'7 pr._kita dotacija'!I45+'9 pr._įstaigų pajamos'!I28+'9 pr._įstaigų pajamos'!I43+'11 pr._nepanaudotos lėšos'!I99+'11 pr._nepanaudotos lėšos'!I37+'11 pr._nepanaudotos lėšos'!I106</f>
        <v>0</v>
      </c>
      <c r="I31" s="10">
        <f>'4 pr._savarankiškosios f-jos'!J46+'4 pr._savarankiškosios f-jos'!J112+'5 pr._valstybinės f-jos'!J52+'5 pr._valstybinės f-jos'!J113+'7 pr._kita dotacija'!J45+'9 pr._įstaigų pajamos'!J28+'9 pr._įstaigų pajamos'!J43+'11 pr._nepanaudotos lėšos'!J99+'11 pr._nepanaudotos lėšos'!J37+'11 pr._nepanaudotos lėšos'!J106</f>
        <v>0</v>
      </c>
      <c r="J31" s="10">
        <f>'4 pr._savarankiškosios f-jos'!K46+'4 pr._savarankiškosios f-jos'!K112+'5 pr._valstybinės f-jos'!K52+'5 pr._valstybinės f-jos'!K113+'7 pr._kita dotacija'!K45+'9 pr._įstaigų pajamos'!K28+'9 pr._įstaigų pajamos'!K43+'11 pr._nepanaudotos lėšos'!K99+'11 pr._nepanaudotos lėšos'!K37+'11 pr._nepanaudotos lėšos'!K106</f>
        <v>0</v>
      </c>
      <c r="K31" s="92">
        <f t="shared" si="4"/>
        <v>248.49999999999997</v>
      </c>
      <c r="L31" s="92">
        <f>'4 pr._savarankiškosios f-jos'!M46+'4 pr._savarankiškosios f-jos'!M112+'5 pr._valstybinės f-jos'!M52+'5 pr._valstybinės f-jos'!M113+'7 pr._kita dotacija'!M45+'9 pr._įstaigų pajamos'!M28+'9 pr._įstaigų pajamos'!M43+'11 pr._nepanaudotos lėšos'!M99+'11 pr._nepanaudotos lėšos'!M37+'11 pr._nepanaudotos lėšos'!M106</f>
        <v>246.89999999999998</v>
      </c>
      <c r="M31" s="92">
        <f>'4 pr._savarankiškosios f-jos'!N46+'4 pr._savarankiškosios f-jos'!N112+'5 pr._valstybinės f-jos'!N52+'5 pr._valstybinės f-jos'!N113+'7 pr._kita dotacija'!N45+'9 pr._įstaigų pajamos'!N28+'9 pr._įstaigų pajamos'!N43+'11 pr._nepanaudotos lėšos'!N99+'11 pr._nepanaudotos lėšos'!N37+'11 pr._nepanaudotos lėšos'!N106</f>
        <v>182.29999999999998</v>
      </c>
      <c r="N31" s="92">
        <f>'4 pr._savarankiškosios f-jos'!O46+'4 pr._savarankiškosios f-jos'!O112+'5 pr._valstybinės f-jos'!O52+'5 pr._valstybinės f-jos'!O113+'7 pr._kita dotacija'!O45+'9 pr._įstaigų pajamos'!O28+'9 pr._įstaigų pajamos'!O43+'11 pr._nepanaudotos lėšos'!O99+'11 pr._nepanaudotos lėšos'!O37+'11 pr._nepanaudotos lėšos'!O106</f>
        <v>1.6</v>
      </c>
    </row>
    <row r="32" spans="1:14" ht="15" customHeight="1" x14ac:dyDescent="0.25">
      <c r="A32" s="5" t="s">
        <v>63</v>
      </c>
      <c r="B32" s="17" t="s">
        <v>12</v>
      </c>
      <c r="C32" s="16">
        <f t="shared" si="2"/>
        <v>184.79999999999998</v>
      </c>
      <c r="D32" s="16">
        <f>'4 pr._savarankiškosios f-jos'!E52+'4 pr._savarankiškosios f-jos'!E116+'5 pr._valstybinės f-jos'!E57+'5 pr._valstybinės f-jos'!E115+'7 pr._kita dotacija'!E50+'9 pr._įstaigų pajamos'!E29+'9 pr._įstaigų pajamos'!E44+'11 pr._nepanaudotos lėšos'!E38+'11 pr._nepanaudotos lėšos'!E107+'11 pr._nepanaudotos lėšos'!E98</f>
        <v>184.79999999999998</v>
      </c>
      <c r="E32" s="16">
        <f>'4 pr._savarankiškosios f-jos'!F52+'4 pr._savarankiškosios f-jos'!F116+'5 pr._valstybinės f-jos'!F57+'5 pr._valstybinės f-jos'!F115+'7 pr._kita dotacija'!F50+'9 pr._įstaigų pajamos'!F29+'9 pr._įstaigų pajamos'!F44+'11 pr._nepanaudotos lėšos'!F98+'11 pr._nepanaudotos lėšos'!F38</f>
        <v>143.30000000000001</v>
      </c>
      <c r="F32" s="16">
        <f>'4 pr._savarankiškosios f-jos'!G52+'4 pr._savarankiškosios f-jos'!G116+'5 pr._valstybinės f-jos'!G57+'5 pr._valstybinės f-jos'!G115+'7 pr._kita dotacija'!G50+'9 pr._įstaigų pajamos'!G29+'9 pr._įstaigų pajamos'!G44+'11 pr._nepanaudotos lėšos'!G98+'11 pr._nepanaudotos lėšos'!G38</f>
        <v>0</v>
      </c>
      <c r="G32" s="10">
        <f t="shared" si="3"/>
        <v>0</v>
      </c>
      <c r="H32" s="10">
        <f>'4 pr._savarankiškosios f-jos'!I52+'4 pr._savarankiškosios f-jos'!I116+'5 pr._valstybinės f-jos'!I57+'5 pr._valstybinės f-jos'!I115+'7 pr._kita dotacija'!I50+'9 pr._įstaigų pajamos'!I29+'9 pr._įstaigų pajamos'!I44+'11 pr._nepanaudotos lėšos'!I38+'11 pr._nepanaudotos lėšos'!I107+'11 pr._nepanaudotos lėšos'!I98</f>
        <v>0</v>
      </c>
      <c r="I32" s="10">
        <f>'4 pr._savarankiškosios f-jos'!J52+'4 pr._savarankiškosios f-jos'!J116+'5 pr._valstybinės f-jos'!J57+'5 pr._valstybinės f-jos'!J115+'7 pr._kita dotacija'!J50+'9 pr._įstaigų pajamos'!J29+'9 pr._įstaigų pajamos'!J44+'11 pr._nepanaudotos lėšos'!J98+'11 pr._nepanaudotos lėšos'!J38</f>
        <v>0</v>
      </c>
      <c r="J32" s="10">
        <f>'4 pr._savarankiškosios f-jos'!K52+'4 pr._savarankiškosios f-jos'!K116+'5 pr._valstybinės f-jos'!K57+'5 pr._valstybinės f-jos'!K115+'7 pr._kita dotacija'!K50+'9 pr._įstaigų pajamos'!K29+'9 pr._įstaigų pajamos'!K44+'11 pr._nepanaudotos lėšos'!K98+'11 pr._nepanaudotos lėšos'!K38</f>
        <v>0</v>
      </c>
      <c r="K32" s="92">
        <f t="shared" si="4"/>
        <v>184.79999999999998</v>
      </c>
      <c r="L32" s="92">
        <f>'4 pr._savarankiškosios f-jos'!M52+'4 pr._savarankiškosios f-jos'!M116+'5 pr._valstybinės f-jos'!M57+'5 pr._valstybinės f-jos'!M115+'7 pr._kita dotacija'!M50+'9 pr._įstaigų pajamos'!M29+'9 pr._įstaigų pajamos'!M44+'11 pr._nepanaudotos lėšos'!M38+'11 pr._nepanaudotos lėšos'!M107+'11 pr._nepanaudotos lėšos'!M98</f>
        <v>184.79999999999998</v>
      </c>
      <c r="M32" s="92">
        <f>'4 pr._savarankiškosios f-jos'!N52+'4 pr._savarankiškosios f-jos'!N116+'5 pr._valstybinės f-jos'!N57+'5 pr._valstybinės f-jos'!N115+'7 pr._kita dotacija'!N50+'9 pr._įstaigų pajamos'!N29+'9 pr._įstaigų pajamos'!N44+'11 pr._nepanaudotos lėšos'!N98+'11 pr._nepanaudotos lėšos'!N38</f>
        <v>143.30000000000001</v>
      </c>
      <c r="N32" s="92">
        <f>'4 pr._savarankiškosios f-jos'!O52+'4 pr._savarankiškosios f-jos'!O116+'5 pr._valstybinės f-jos'!O57+'5 pr._valstybinės f-jos'!O115+'7 pr._kita dotacija'!O50+'9 pr._įstaigų pajamos'!O29+'9 pr._įstaigų pajamos'!O44+'11 pr._nepanaudotos lėšos'!O98+'11 pr._nepanaudotos lėšos'!O38</f>
        <v>0</v>
      </c>
    </row>
    <row r="33" spans="1:14" ht="15" customHeight="1" x14ac:dyDescent="0.25">
      <c r="A33" s="5" t="s">
        <v>64</v>
      </c>
      <c r="B33" s="17" t="s">
        <v>13</v>
      </c>
      <c r="C33" s="16">
        <f t="shared" si="2"/>
        <v>136.4</v>
      </c>
      <c r="D33" s="16">
        <f>'4 pr._savarankiškosios f-jos'!E57+'4 pr._savarankiškosios f-jos'!E120+'5 pr._valstybinės f-jos'!E62+'5 pr._valstybinės f-jos'!E117+'7 pr._kita dotacija'!E54+'9 pr._įstaigų pajamos'!E45+'11 pr._nepanaudotos lėšos'!E108+'11 pr._nepanaudotos lėšos'!E39</f>
        <v>136.4</v>
      </c>
      <c r="E33" s="16">
        <f>'4 pr._savarankiškosios f-jos'!F57+'4 pr._savarankiškosios f-jos'!F120+'5 pr._valstybinės f-jos'!F62+'5 pr._valstybinės f-jos'!F117+'7 pr._kita dotacija'!F54+'9 pr._įstaigų pajamos'!F45+'11 pr._nepanaudotos lėšos'!F108+'11 pr._nepanaudotos lėšos'!F39</f>
        <v>96.500000000000014</v>
      </c>
      <c r="F33" s="16">
        <f>'4 pr._savarankiškosios f-jos'!G57+'4 pr._savarankiškosios f-jos'!G120+'5 pr._valstybinės f-jos'!G62+'5 pr._valstybinės f-jos'!G117+'7 pr._kita dotacija'!G54+'9 pr._įstaigų pajamos'!G45+'11 pr._nepanaudotos lėšos'!G108+'11 pr._nepanaudotos lėšos'!G39</f>
        <v>0</v>
      </c>
      <c r="G33" s="10">
        <f t="shared" si="3"/>
        <v>0</v>
      </c>
      <c r="H33" s="10">
        <f>'4 pr._savarankiškosios f-jos'!I57+'4 pr._savarankiškosios f-jos'!I120+'5 pr._valstybinės f-jos'!I62+'5 pr._valstybinės f-jos'!I117+'7 pr._kita dotacija'!I54+'9 pr._įstaigų pajamos'!I45+'11 pr._nepanaudotos lėšos'!I108+'11 pr._nepanaudotos lėšos'!I39</f>
        <v>0</v>
      </c>
      <c r="I33" s="10">
        <f>'4 pr._savarankiškosios f-jos'!J57+'4 pr._savarankiškosios f-jos'!J120+'5 pr._valstybinės f-jos'!J62+'5 pr._valstybinės f-jos'!J117+'7 pr._kita dotacija'!J54+'9 pr._įstaigų pajamos'!J45+'11 pr._nepanaudotos lėšos'!J108+'11 pr._nepanaudotos lėšos'!J39</f>
        <v>0</v>
      </c>
      <c r="J33" s="10">
        <f>'4 pr._savarankiškosios f-jos'!K57+'4 pr._savarankiškosios f-jos'!K120+'5 pr._valstybinės f-jos'!K62+'5 pr._valstybinės f-jos'!K117+'7 pr._kita dotacija'!K54+'9 pr._įstaigų pajamos'!K45+'11 pr._nepanaudotos lėšos'!K108+'11 pr._nepanaudotos lėšos'!K39</f>
        <v>0</v>
      </c>
      <c r="K33" s="92">
        <f t="shared" si="4"/>
        <v>136.4</v>
      </c>
      <c r="L33" s="92">
        <f>'4 pr._savarankiškosios f-jos'!M57+'4 pr._savarankiškosios f-jos'!M120+'5 pr._valstybinės f-jos'!M62+'5 pr._valstybinės f-jos'!M117+'7 pr._kita dotacija'!M54+'9 pr._įstaigų pajamos'!M45+'11 pr._nepanaudotos lėšos'!M108+'11 pr._nepanaudotos lėšos'!M39</f>
        <v>136.4</v>
      </c>
      <c r="M33" s="92">
        <f>'4 pr._savarankiškosios f-jos'!N57+'4 pr._savarankiškosios f-jos'!N120+'5 pr._valstybinės f-jos'!N62+'5 pr._valstybinės f-jos'!N117+'7 pr._kita dotacija'!N54+'9 pr._įstaigų pajamos'!N45+'11 pr._nepanaudotos lėšos'!N108+'11 pr._nepanaudotos lėšos'!N39</f>
        <v>96.500000000000014</v>
      </c>
      <c r="N33" s="92">
        <f>'4 pr._savarankiškosios f-jos'!O57+'4 pr._savarankiškosios f-jos'!O120+'5 pr._valstybinės f-jos'!O62+'5 pr._valstybinės f-jos'!O117+'7 pr._kita dotacija'!O54+'9 pr._įstaigų pajamos'!O45+'11 pr._nepanaudotos lėšos'!O108+'11 pr._nepanaudotos lėšos'!O39</f>
        <v>0</v>
      </c>
    </row>
    <row r="34" spans="1:14" ht="15" customHeight="1" x14ac:dyDescent="0.25">
      <c r="A34" s="5" t="s">
        <v>65</v>
      </c>
      <c r="B34" s="12" t="s">
        <v>14</v>
      </c>
      <c r="C34" s="16">
        <f t="shared" si="2"/>
        <v>183.1</v>
      </c>
      <c r="D34" s="16">
        <f>'4 pr._savarankiškosios f-jos'!E62+'4 pr._savarankiškosios f-jos'!E124+'5 pr._valstybinės f-jos'!E67+'5 pr._valstybinės f-jos'!E119+'7 pr._kita dotacija'!E58+'9 pr._įstaigų pajamos'!E30+'9 pr._įstaigų pajamos'!E46+'11 pr._nepanaudotos lėšos'!E109+'11 pr._nepanaudotos lėšos'!E40</f>
        <v>168.1</v>
      </c>
      <c r="E34" s="16">
        <f>'4 pr._savarankiškosios f-jos'!F62+'4 pr._savarankiškosios f-jos'!F124+'5 pr._valstybinės f-jos'!F67+'5 pr._valstybinės f-jos'!F119+'7 pr._kita dotacija'!F58+'9 pr._įstaigų pajamos'!F30+'9 pr._įstaigų pajamos'!F46+'11 pr._nepanaudotos lėšos'!F109+'11 pr._nepanaudotos lėšos'!F40</f>
        <v>107.3</v>
      </c>
      <c r="F34" s="16">
        <f>'4 pr._savarankiškosios f-jos'!G62+'4 pr._savarankiškosios f-jos'!G124+'5 pr._valstybinės f-jos'!G67+'5 pr._valstybinės f-jos'!G119+'7 pr._kita dotacija'!G58+'9 pr._įstaigų pajamos'!G30+'9 pr._įstaigų pajamos'!G46+'11 pr._nepanaudotos lėšos'!G109+'11 pr._nepanaudotos lėšos'!G40</f>
        <v>15</v>
      </c>
      <c r="G34" s="10">
        <f t="shared" si="3"/>
        <v>0</v>
      </c>
      <c r="H34" s="10">
        <f>'4 pr._savarankiškosios f-jos'!I62+'4 pr._savarankiškosios f-jos'!I124+'5 pr._valstybinės f-jos'!I67+'5 pr._valstybinės f-jos'!I119+'7 pr._kita dotacija'!I58+'9 pr._įstaigų pajamos'!I30+'9 pr._įstaigų pajamos'!I46+'11 pr._nepanaudotos lėšos'!I109+'11 pr._nepanaudotos lėšos'!I40</f>
        <v>0</v>
      </c>
      <c r="I34" s="10">
        <f>'4 pr._savarankiškosios f-jos'!J62+'4 pr._savarankiškosios f-jos'!J124+'5 pr._valstybinės f-jos'!J67+'5 pr._valstybinės f-jos'!J119+'7 pr._kita dotacija'!J58+'9 pr._įstaigų pajamos'!J30+'9 pr._įstaigų pajamos'!J46+'11 pr._nepanaudotos lėšos'!J109+'11 pr._nepanaudotos lėšos'!J40</f>
        <v>0</v>
      </c>
      <c r="J34" s="10">
        <f>'4 pr._savarankiškosios f-jos'!K62+'4 pr._savarankiškosios f-jos'!K124+'5 pr._valstybinės f-jos'!K67+'5 pr._valstybinės f-jos'!K119+'7 pr._kita dotacija'!K58+'9 pr._įstaigų pajamos'!K30+'9 pr._įstaigų pajamos'!K46+'11 pr._nepanaudotos lėšos'!K109+'11 pr._nepanaudotos lėšos'!K40</f>
        <v>0</v>
      </c>
      <c r="K34" s="92">
        <f t="shared" si="4"/>
        <v>183.1</v>
      </c>
      <c r="L34" s="92">
        <f>'4 pr._savarankiškosios f-jos'!M62+'4 pr._savarankiškosios f-jos'!M124+'5 pr._valstybinės f-jos'!M67+'5 pr._valstybinės f-jos'!M119+'7 pr._kita dotacija'!M58+'9 pr._įstaigų pajamos'!M30+'9 pr._įstaigų pajamos'!M46+'11 pr._nepanaudotos lėšos'!M109+'11 pr._nepanaudotos lėšos'!M40</f>
        <v>168.1</v>
      </c>
      <c r="M34" s="92">
        <f>'4 pr._savarankiškosios f-jos'!N62+'4 pr._savarankiškosios f-jos'!N124+'5 pr._valstybinės f-jos'!N67+'5 pr._valstybinės f-jos'!N119+'7 pr._kita dotacija'!N58+'9 pr._įstaigų pajamos'!N30+'9 pr._įstaigų pajamos'!N46+'11 pr._nepanaudotos lėšos'!N109+'11 pr._nepanaudotos lėšos'!N40</f>
        <v>107.3</v>
      </c>
      <c r="N34" s="92">
        <f>'4 pr._savarankiškosios f-jos'!O62+'4 pr._savarankiškosios f-jos'!O124+'5 pr._valstybinės f-jos'!O67+'5 pr._valstybinės f-jos'!O119+'7 pr._kita dotacija'!O58+'9 pr._įstaigų pajamos'!O30+'9 pr._įstaigų pajamos'!O46+'11 pr._nepanaudotos lėšos'!O109+'11 pr._nepanaudotos lėšos'!O40</f>
        <v>15</v>
      </c>
    </row>
    <row r="35" spans="1:14" ht="15" customHeight="1" x14ac:dyDescent="0.25">
      <c r="A35" s="13" t="s">
        <v>66</v>
      </c>
      <c r="B35" s="12" t="s">
        <v>15</v>
      </c>
      <c r="C35" s="16">
        <f t="shared" si="2"/>
        <v>156.59999999999997</v>
      </c>
      <c r="D35" s="16">
        <f>'4 pr._savarankiškosios f-jos'!E67+'4 pr._savarankiškosios f-jos'!E128+'5 pr._valstybinės f-jos'!E72+'5 pr._valstybinės f-jos'!E121+'7 pr._kita dotacija'!E62+'9 pr._įstaigų pajamos'!E31+'9 pr._įstaigų pajamos'!E47+'11 pr._nepanaudotos lėšos'!E110+'11 pr._nepanaudotos lėšos'!E41+'11 pr._nepanaudotos lėšos'!E100</f>
        <v>156.59999999999997</v>
      </c>
      <c r="E35" s="16">
        <f>'4 pr._savarankiškosios f-jos'!F67+'4 pr._savarankiškosios f-jos'!F128+'5 pr._valstybinės f-jos'!F72+'5 pr._valstybinės f-jos'!F121+'7 pr._kita dotacija'!F62+'9 pr._įstaigų pajamos'!F31+'9 pr._įstaigų pajamos'!F47+'11 pr._nepanaudotos lėšos'!F110+'11 pr._nepanaudotos lėšos'!F41+'11 pr._nepanaudotos lėšos'!F100</f>
        <v>114.8</v>
      </c>
      <c r="F35" s="16">
        <f>'4 pr._savarankiškosios f-jos'!G67+'4 pr._savarankiškosios f-jos'!G128+'5 pr._valstybinės f-jos'!G72+'5 pr._valstybinės f-jos'!G121+'7 pr._kita dotacija'!G62+'9 pr._įstaigų pajamos'!G31+'9 pr._įstaigų pajamos'!G47+'11 pr._nepanaudotos lėšos'!G110+'11 pr._nepanaudotos lėšos'!G41+'11 pr._nepanaudotos lėšos'!G100</f>
        <v>0</v>
      </c>
      <c r="G35" s="10">
        <f t="shared" si="3"/>
        <v>0</v>
      </c>
      <c r="H35" s="10">
        <f>'4 pr._savarankiškosios f-jos'!I67+'4 pr._savarankiškosios f-jos'!I128+'5 pr._valstybinės f-jos'!I72+'5 pr._valstybinės f-jos'!I121+'7 pr._kita dotacija'!I62+'9 pr._įstaigų pajamos'!I31+'9 pr._įstaigų pajamos'!I47+'11 pr._nepanaudotos lėšos'!I110+'11 pr._nepanaudotos lėšos'!I41+'11 pr._nepanaudotos lėšos'!I100</f>
        <v>0</v>
      </c>
      <c r="I35" s="10">
        <f>'4 pr._savarankiškosios f-jos'!J67+'4 pr._savarankiškosios f-jos'!J128+'5 pr._valstybinės f-jos'!J72+'5 pr._valstybinės f-jos'!J121+'7 pr._kita dotacija'!J62+'9 pr._įstaigų pajamos'!J31+'9 pr._įstaigų pajamos'!J47+'11 pr._nepanaudotos lėšos'!J110+'11 pr._nepanaudotos lėšos'!J41+'11 pr._nepanaudotos lėšos'!J100</f>
        <v>0</v>
      </c>
      <c r="J35" s="10">
        <f>'4 pr._savarankiškosios f-jos'!K67+'4 pr._savarankiškosios f-jos'!K128+'5 pr._valstybinės f-jos'!K72+'5 pr._valstybinės f-jos'!K121+'7 pr._kita dotacija'!K62+'9 pr._įstaigų pajamos'!K31+'9 pr._įstaigų pajamos'!K47+'11 pr._nepanaudotos lėšos'!K110+'11 pr._nepanaudotos lėšos'!K41+'11 pr._nepanaudotos lėšos'!K100</f>
        <v>0</v>
      </c>
      <c r="K35" s="92">
        <f t="shared" si="4"/>
        <v>156.59999999999997</v>
      </c>
      <c r="L35" s="92">
        <f>'4 pr._savarankiškosios f-jos'!M67+'4 pr._savarankiškosios f-jos'!M128+'5 pr._valstybinės f-jos'!M72+'5 pr._valstybinės f-jos'!M121+'7 pr._kita dotacija'!M62+'9 pr._įstaigų pajamos'!M31+'9 pr._įstaigų pajamos'!M47+'11 pr._nepanaudotos lėšos'!M110+'11 pr._nepanaudotos lėšos'!M41+'11 pr._nepanaudotos lėšos'!M100</f>
        <v>156.59999999999997</v>
      </c>
      <c r="M35" s="92">
        <f>'4 pr._savarankiškosios f-jos'!N67+'4 pr._savarankiškosios f-jos'!N128+'5 pr._valstybinės f-jos'!N72+'5 pr._valstybinės f-jos'!N121+'7 pr._kita dotacija'!N62+'9 pr._įstaigų pajamos'!N31+'9 pr._įstaigų pajamos'!N47+'11 pr._nepanaudotos lėšos'!N110+'11 pr._nepanaudotos lėšos'!N41+'11 pr._nepanaudotos lėšos'!N100</f>
        <v>114.8</v>
      </c>
      <c r="N35" s="92">
        <f>'4 pr._savarankiškosios f-jos'!O67+'4 pr._savarankiškosios f-jos'!O128+'5 pr._valstybinės f-jos'!O72+'5 pr._valstybinės f-jos'!O121+'7 pr._kita dotacija'!O62+'9 pr._įstaigų pajamos'!O31+'9 pr._įstaigų pajamos'!O47+'11 pr._nepanaudotos lėšos'!O110+'11 pr._nepanaudotos lėšos'!O41+'11 pr._nepanaudotos lėšos'!O100</f>
        <v>0</v>
      </c>
    </row>
    <row r="36" spans="1:14" ht="15" customHeight="1" x14ac:dyDescent="0.25">
      <c r="A36" s="19" t="s">
        <v>67</v>
      </c>
      <c r="B36" s="17" t="s">
        <v>16</v>
      </c>
      <c r="C36" s="16">
        <f t="shared" si="2"/>
        <v>321.40000000000003</v>
      </c>
      <c r="D36" s="16">
        <f>'4 pr._savarankiškosios f-jos'!E72+'4 pr._savarankiškosios f-jos'!E132+'5 pr._valstybinės f-jos'!E77+'5 pr._valstybinės f-jos'!E123+'7 pr._kita dotacija'!E66+'9 pr._įstaigų pajamos'!E32+'9 pr._įstaigų pajamos'!E48+'11 pr._nepanaudotos lėšos'!E101+'11 pr._nepanaudotos lėšos'!E111+'11 pr._nepanaudotos lėšos'!E42</f>
        <v>314.90000000000003</v>
      </c>
      <c r="E36" s="16">
        <f>'4 pr._savarankiškosios f-jos'!F72+'4 pr._savarankiškosios f-jos'!F132+'5 pr._valstybinės f-jos'!F77+'5 pr._valstybinės f-jos'!F123+'7 pr._kita dotacija'!F66+'9 pr._įstaigų pajamos'!F32+'9 pr._įstaigų pajamos'!F48+'11 pr._nepanaudotos lėšos'!F101+'11 pr._nepanaudotos lėšos'!F111+'11 pr._nepanaudotos lėšos'!F42</f>
        <v>233.4</v>
      </c>
      <c r="F36" s="16">
        <f>'4 pr._savarankiškosios f-jos'!G72+'4 pr._savarankiškosios f-jos'!G132+'5 pr._valstybinės f-jos'!G77+'5 pr._valstybinės f-jos'!G123+'7 pr._kita dotacija'!G66+'9 pr._įstaigų pajamos'!G32+'9 pr._įstaigų pajamos'!G48+'11 pr._nepanaudotos lėšos'!G101+'11 pr._nepanaudotos lėšos'!G111+'11 pr._nepanaudotos lėšos'!G42</f>
        <v>6.5</v>
      </c>
      <c r="G36" s="10">
        <f t="shared" si="3"/>
        <v>0</v>
      </c>
      <c r="H36" s="10">
        <f>'4 pr._savarankiškosios f-jos'!I72+'4 pr._savarankiškosios f-jos'!I132+'5 pr._valstybinės f-jos'!I77+'5 pr._valstybinės f-jos'!I123+'7 pr._kita dotacija'!I66+'9 pr._įstaigų pajamos'!I32+'9 pr._įstaigų pajamos'!I48+'11 pr._nepanaudotos lėšos'!I101+'11 pr._nepanaudotos lėšos'!I111+'11 pr._nepanaudotos lėšos'!I42</f>
        <v>0</v>
      </c>
      <c r="I36" s="10">
        <f>'4 pr._savarankiškosios f-jos'!J72+'4 pr._savarankiškosios f-jos'!J132+'5 pr._valstybinės f-jos'!J77+'5 pr._valstybinės f-jos'!J123+'7 pr._kita dotacija'!J66+'9 pr._įstaigų pajamos'!J32+'9 pr._įstaigų pajamos'!J48+'11 pr._nepanaudotos lėšos'!J101+'11 pr._nepanaudotos lėšos'!J111+'11 pr._nepanaudotos lėšos'!J42</f>
        <v>-4.5</v>
      </c>
      <c r="J36" s="10">
        <f>'4 pr._savarankiškosios f-jos'!K72+'4 pr._savarankiškosios f-jos'!K132+'5 pr._valstybinės f-jos'!K77+'5 pr._valstybinės f-jos'!K123+'7 pr._kita dotacija'!K66+'9 pr._įstaigų pajamos'!K32+'9 pr._įstaigų pajamos'!K48+'11 pr._nepanaudotos lėšos'!K101+'11 pr._nepanaudotos lėšos'!K111+'11 pr._nepanaudotos lėšos'!K42</f>
        <v>0</v>
      </c>
      <c r="K36" s="92">
        <f t="shared" si="4"/>
        <v>321.40000000000003</v>
      </c>
      <c r="L36" s="92">
        <f>'4 pr._savarankiškosios f-jos'!M72+'4 pr._savarankiškosios f-jos'!M132+'5 pr._valstybinės f-jos'!M77+'5 pr._valstybinės f-jos'!M123+'7 pr._kita dotacija'!M66+'9 pr._įstaigų pajamos'!M32+'9 pr._įstaigų pajamos'!M48+'11 pr._nepanaudotos lėšos'!M101+'11 pr._nepanaudotos lėšos'!M111+'11 pr._nepanaudotos lėšos'!M42</f>
        <v>314.90000000000003</v>
      </c>
      <c r="M36" s="92">
        <f>'4 pr._savarankiškosios f-jos'!N72+'4 pr._savarankiškosios f-jos'!N132+'5 pr._valstybinės f-jos'!N77+'5 pr._valstybinės f-jos'!N123+'7 pr._kita dotacija'!N66+'9 pr._įstaigų pajamos'!N32+'9 pr._įstaigų pajamos'!N48+'11 pr._nepanaudotos lėšos'!N101+'11 pr._nepanaudotos lėšos'!N111+'11 pr._nepanaudotos lėšos'!N42</f>
        <v>228.9</v>
      </c>
      <c r="N36" s="92">
        <f>'4 pr._savarankiškosios f-jos'!O72+'4 pr._savarankiškosios f-jos'!O132+'5 pr._valstybinės f-jos'!O77+'5 pr._valstybinės f-jos'!O123+'7 pr._kita dotacija'!O66+'9 pr._įstaigų pajamos'!O32+'9 pr._įstaigų pajamos'!O48+'11 pr._nepanaudotos lėšos'!O101+'11 pr._nepanaudotos lėšos'!O111+'11 pr._nepanaudotos lėšos'!O42</f>
        <v>6.5</v>
      </c>
    </row>
    <row r="37" spans="1:14" ht="15" customHeight="1" x14ac:dyDescent="0.25">
      <c r="A37" s="5" t="s">
        <v>68</v>
      </c>
      <c r="B37" s="17" t="s">
        <v>17</v>
      </c>
      <c r="C37" s="16">
        <f t="shared" si="2"/>
        <v>145.29999999999998</v>
      </c>
      <c r="D37" s="16">
        <f>'4 pr._savarankiškosios f-jos'!E78+'4 pr._savarankiškosios f-jos'!E136+'5 pr._valstybinės f-jos'!E82+'5 pr._valstybinės f-jos'!E125+'7 pr._kita dotacija'!E70+'9 pr._įstaigų pajamos'!E35+'9 pr._įstaigų pajamos'!E49</f>
        <v>145.29999999999998</v>
      </c>
      <c r="E37" s="16">
        <f>'4 pr._savarankiškosios f-jos'!F78+'4 pr._savarankiškosios f-jos'!F136+'5 pr._valstybinės f-jos'!F82+'5 pr._valstybinės f-jos'!F125+'7 pr._kita dotacija'!F70+'9 pr._įstaigų pajamos'!F35+'9 pr._įstaigų pajamos'!F49</f>
        <v>106.7</v>
      </c>
      <c r="F37" s="16">
        <f>'4 pr._savarankiškosios f-jos'!G78+'4 pr._savarankiškosios f-jos'!G136+'5 pr._valstybinės f-jos'!G82+'5 pr._valstybinės f-jos'!G125+'7 pr._kita dotacija'!G70+'9 pr._įstaigų pajamos'!G35+'9 pr._įstaigų pajamos'!G49</f>
        <v>0</v>
      </c>
      <c r="G37" s="10">
        <f t="shared" si="3"/>
        <v>0</v>
      </c>
      <c r="H37" s="10">
        <f>'4 pr._savarankiškosios f-jos'!I78+'4 pr._savarankiškosios f-jos'!I136+'5 pr._valstybinės f-jos'!I82+'5 pr._valstybinės f-jos'!I125+'7 pr._kita dotacija'!I70+'9 pr._įstaigų pajamos'!I35+'9 pr._įstaigų pajamos'!I49</f>
        <v>0</v>
      </c>
      <c r="I37" s="10">
        <f>'4 pr._savarankiškosios f-jos'!J78+'4 pr._savarankiškosios f-jos'!J136+'5 pr._valstybinės f-jos'!J82+'5 pr._valstybinės f-jos'!J125+'7 pr._kita dotacija'!J70+'9 pr._įstaigų pajamos'!J35+'9 pr._įstaigų pajamos'!J49</f>
        <v>-7.2</v>
      </c>
      <c r="J37" s="10">
        <f>'4 pr._savarankiškosios f-jos'!K78+'4 pr._savarankiškosios f-jos'!K136+'5 pr._valstybinės f-jos'!K82+'5 pr._valstybinės f-jos'!K125+'7 pr._kita dotacija'!K70+'9 pr._įstaigų pajamos'!K35+'9 pr._įstaigų pajamos'!K49</f>
        <v>0</v>
      </c>
      <c r="K37" s="92">
        <f t="shared" si="4"/>
        <v>145.29999999999998</v>
      </c>
      <c r="L37" s="92">
        <f>'4 pr._savarankiškosios f-jos'!M78+'4 pr._savarankiškosios f-jos'!M136+'5 pr._valstybinės f-jos'!M82+'5 pr._valstybinės f-jos'!M125+'7 pr._kita dotacija'!M70+'9 pr._įstaigų pajamos'!M35+'9 pr._įstaigų pajamos'!M49</f>
        <v>145.29999999999998</v>
      </c>
      <c r="M37" s="92">
        <f>'4 pr._savarankiškosios f-jos'!N78+'4 pr._savarankiškosios f-jos'!N136+'5 pr._valstybinės f-jos'!N82+'5 pr._valstybinės f-jos'!N125+'7 pr._kita dotacija'!N70+'9 pr._įstaigų pajamos'!N35+'9 pr._įstaigų pajamos'!N49</f>
        <v>99.5</v>
      </c>
      <c r="N37" s="92">
        <f>'4 pr._savarankiškosios f-jos'!O78+'4 pr._savarankiškosios f-jos'!O136+'5 pr._valstybinės f-jos'!O82+'5 pr._valstybinės f-jos'!O125+'7 pr._kita dotacija'!O70+'9 pr._įstaigų pajamos'!O35+'9 pr._įstaigų pajamos'!O49</f>
        <v>0</v>
      </c>
    </row>
    <row r="38" spans="1:14" ht="15" customHeight="1" x14ac:dyDescent="0.25">
      <c r="A38" s="5" t="s">
        <v>69</v>
      </c>
      <c r="B38" s="17" t="s">
        <v>18</v>
      </c>
      <c r="C38" s="16">
        <f t="shared" si="2"/>
        <v>115.4</v>
      </c>
      <c r="D38" s="16">
        <f>'4 pr._savarankiškosios f-jos'!E83+'4 pr._savarankiškosios f-jos'!E140+'5 pr._valstybinės f-jos'!E87+'5 pr._valstybinės f-jos'!E127+'7 pr._kita dotacija'!E74+'9 pr._įstaigų pajamos'!E36+'9 pr._įstaigų pajamos'!E50+'11 pr._nepanaudotos lėšos'!E112+'11 pr._nepanaudotos lėšos'!E43</f>
        <v>114.60000000000001</v>
      </c>
      <c r="E38" s="16">
        <f>'4 pr._savarankiškosios f-jos'!F83+'4 pr._savarankiškosios f-jos'!F140+'5 pr._valstybinės f-jos'!F87+'5 pr._valstybinės f-jos'!F127+'7 pr._kita dotacija'!F74+'9 pr._įstaigų pajamos'!F36+'9 pr._įstaigų pajamos'!F50+'11 pr._nepanaudotos lėšos'!F112+'11 pr._nepanaudotos lėšos'!F43</f>
        <v>88.600000000000009</v>
      </c>
      <c r="F38" s="16">
        <f>'4 pr._savarankiškosios f-jos'!G83+'4 pr._savarankiškosios f-jos'!G140+'5 pr._valstybinės f-jos'!G87+'5 pr._valstybinės f-jos'!G127+'7 pr._kita dotacija'!G74+'9 pr._įstaigų pajamos'!G36+'9 pr._įstaigų pajamos'!G50+'11 pr._nepanaudotos lėšos'!G112+'11 pr._nepanaudotos lėšos'!G43</f>
        <v>0.8</v>
      </c>
      <c r="G38" s="10">
        <f t="shared" si="3"/>
        <v>0</v>
      </c>
      <c r="H38" s="10">
        <f>'4 pr._savarankiškosios f-jos'!I83+'4 pr._savarankiškosios f-jos'!I140+'5 pr._valstybinės f-jos'!I87+'5 pr._valstybinės f-jos'!I127+'7 pr._kita dotacija'!I74+'9 pr._įstaigų pajamos'!I36+'9 pr._įstaigų pajamos'!I50+'11 pr._nepanaudotos lėšos'!I112+'11 pr._nepanaudotos lėšos'!I43</f>
        <v>0</v>
      </c>
      <c r="I38" s="10">
        <f>'4 pr._savarankiškosios f-jos'!J83+'4 pr._savarankiškosios f-jos'!J140+'5 pr._valstybinės f-jos'!J87+'5 pr._valstybinės f-jos'!J127+'7 pr._kita dotacija'!J74+'9 pr._įstaigų pajamos'!J36+'9 pr._įstaigų pajamos'!J50+'11 pr._nepanaudotos lėšos'!J112+'11 pr._nepanaudotos lėšos'!J43</f>
        <v>0</v>
      </c>
      <c r="J38" s="10">
        <f>'4 pr._savarankiškosios f-jos'!K83+'4 pr._savarankiškosios f-jos'!K140+'5 pr._valstybinės f-jos'!K87+'5 pr._valstybinės f-jos'!K127+'7 pr._kita dotacija'!K74+'9 pr._įstaigų pajamos'!K36+'9 pr._įstaigų pajamos'!K50+'11 pr._nepanaudotos lėšos'!K112+'11 pr._nepanaudotos lėšos'!K43</f>
        <v>0</v>
      </c>
      <c r="K38" s="92">
        <f t="shared" si="4"/>
        <v>115.4</v>
      </c>
      <c r="L38" s="92">
        <f>'4 pr._savarankiškosios f-jos'!M83+'4 pr._savarankiškosios f-jos'!M140+'5 pr._valstybinės f-jos'!M87+'5 pr._valstybinės f-jos'!M127+'7 pr._kita dotacija'!M74+'9 pr._įstaigų pajamos'!M36+'9 pr._įstaigų pajamos'!M50+'11 pr._nepanaudotos lėšos'!M112+'11 pr._nepanaudotos lėšos'!M43</f>
        <v>114.60000000000001</v>
      </c>
      <c r="M38" s="92">
        <f>'4 pr._savarankiškosios f-jos'!N83+'4 pr._savarankiškosios f-jos'!N140+'5 pr._valstybinės f-jos'!N87+'5 pr._valstybinės f-jos'!N127+'7 pr._kita dotacija'!N74+'9 pr._įstaigų pajamos'!N36+'9 pr._įstaigų pajamos'!N50+'11 pr._nepanaudotos lėšos'!N112+'11 pr._nepanaudotos lėšos'!N43</f>
        <v>88.600000000000009</v>
      </c>
      <c r="N38" s="92">
        <f>'4 pr._savarankiškosios f-jos'!O83+'4 pr._savarankiškosios f-jos'!O140+'5 pr._valstybinės f-jos'!O87+'5 pr._valstybinės f-jos'!O127+'7 pr._kita dotacija'!O74+'9 pr._įstaigų pajamos'!O36+'9 pr._įstaigų pajamos'!O50+'11 pr._nepanaudotos lėšos'!O112+'11 pr._nepanaudotos lėšos'!O43</f>
        <v>0.8</v>
      </c>
    </row>
    <row r="39" spans="1:14" ht="15" customHeight="1" x14ac:dyDescent="0.25">
      <c r="A39" s="5" t="s">
        <v>70</v>
      </c>
      <c r="B39" s="17" t="s">
        <v>19</v>
      </c>
      <c r="C39" s="16">
        <f t="shared" si="2"/>
        <v>956.7</v>
      </c>
      <c r="D39" s="16">
        <f>'4 pr._savarankiškosios f-jos'!E88+'4 pr._savarankiškosios f-jos'!E144+'5 pr._valstybinės f-jos'!E92+'5 pr._valstybinės f-jos'!E129+'7 pr._kita dotacija'!E78+'9 pr._įstaigų pajamos'!E51+'11 pr._nepanaudotos lėšos'!E44</f>
        <v>953.7</v>
      </c>
      <c r="E39" s="16">
        <f>'4 pr._savarankiškosios f-jos'!F88+'4 pr._savarankiškosios f-jos'!F144+'5 pr._valstybinės f-jos'!F92+'5 pr._valstybinės f-jos'!F129+'7 pr._kita dotacija'!F78+'9 pr._įstaigų pajamos'!F51+'11 pr._nepanaudotos lėšos'!F44</f>
        <v>206.29999999999998</v>
      </c>
      <c r="F39" s="16">
        <f>'4 pr._savarankiškosios f-jos'!G88+'4 pr._savarankiškosios f-jos'!G144+'5 pr._valstybinės f-jos'!G92+'5 pr._valstybinės f-jos'!G129+'7 pr._kita dotacija'!G78+'9 pr._įstaigų pajamos'!G51+'11 pr._nepanaudotos lėšos'!G44</f>
        <v>3</v>
      </c>
      <c r="G39" s="10">
        <f t="shared" si="3"/>
        <v>0</v>
      </c>
      <c r="H39" s="10">
        <f>'4 pr._savarankiškosios f-jos'!I88+'4 pr._savarankiškosios f-jos'!I144+'5 pr._valstybinės f-jos'!I92+'5 pr._valstybinės f-jos'!I129+'7 pr._kita dotacija'!I78+'9 pr._įstaigų pajamos'!I51+'11 pr._nepanaudotos lėšos'!I44</f>
        <v>0</v>
      </c>
      <c r="I39" s="10">
        <f>'4 pr._savarankiškosios f-jos'!J88+'4 pr._savarankiškosios f-jos'!J144+'5 pr._valstybinės f-jos'!J92+'5 pr._valstybinės f-jos'!J129+'7 pr._kita dotacija'!J78+'9 pr._įstaigų pajamos'!J51+'11 pr._nepanaudotos lėšos'!J44</f>
        <v>0</v>
      </c>
      <c r="J39" s="10">
        <f>'4 pr._savarankiškosios f-jos'!K88+'4 pr._savarankiškosios f-jos'!K144+'5 pr._valstybinės f-jos'!K92+'5 pr._valstybinės f-jos'!K129+'7 pr._kita dotacija'!K78+'9 pr._įstaigų pajamos'!K51+'11 pr._nepanaudotos lėšos'!K44</f>
        <v>0</v>
      </c>
      <c r="K39" s="92">
        <f t="shared" si="4"/>
        <v>956.7</v>
      </c>
      <c r="L39" s="92">
        <f>'4 pr._savarankiškosios f-jos'!M88+'4 pr._savarankiškosios f-jos'!M144+'5 pr._valstybinės f-jos'!M92+'5 pr._valstybinės f-jos'!M129+'7 pr._kita dotacija'!M78+'9 pr._įstaigų pajamos'!M51+'11 pr._nepanaudotos lėšos'!M44</f>
        <v>953.7</v>
      </c>
      <c r="M39" s="92">
        <f>'4 pr._savarankiškosios f-jos'!N88+'4 pr._savarankiškosios f-jos'!N144+'5 pr._valstybinės f-jos'!N92+'5 pr._valstybinės f-jos'!N129+'7 pr._kita dotacija'!N78+'9 pr._įstaigų pajamos'!N51+'11 pr._nepanaudotos lėšos'!N44</f>
        <v>206.29999999999998</v>
      </c>
      <c r="N39" s="92">
        <f>'4 pr._savarankiškosios f-jos'!O88+'4 pr._savarankiškosios f-jos'!O144+'5 pr._valstybinės f-jos'!O92+'5 pr._valstybinės f-jos'!O129+'7 pr._kita dotacija'!O78+'9 pr._įstaigų pajamos'!O51+'11 pr._nepanaudotos lėšos'!O44</f>
        <v>3</v>
      </c>
    </row>
    <row r="40" spans="1:14" ht="15" customHeight="1" x14ac:dyDescent="0.25">
      <c r="A40" s="5" t="s">
        <v>71</v>
      </c>
      <c r="B40" s="17" t="s">
        <v>26</v>
      </c>
      <c r="C40" s="16">
        <f>D40+F40</f>
        <v>2710.5</v>
      </c>
      <c r="D40" s="16">
        <f>'4 pr._savarankiškosios f-jos'!E92+'11 pr._nepanaudotos lėšos'!E28</f>
        <v>130</v>
      </c>
      <c r="E40" s="16">
        <f>'4 pr._savarankiškosios f-jos'!F92+'11 pr._nepanaudotos lėšos'!F28</f>
        <v>0</v>
      </c>
      <c r="F40" s="16">
        <f>'4 pr._savarankiškosios f-jos'!G92+'11 pr._nepanaudotos lėšos'!G28</f>
        <v>2580.5</v>
      </c>
      <c r="G40" s="10">
        <f t="shared" si="3"/>
        <v>0</v>
      </c>
      <c r="H40" s="10">
        <f>'4 pr._savarankiškosios f-jos'!I92+'11 pr._nepanaudotos lėšos'!I28</f>
        <v>0</v>
      </c>
      <c r="I40" s="10">
        <f>'4 pr._savarankiškosios f-jos'!J92+'11 pr._nepanaudotos lėšos'!J28</f>
        <v>0</v>
      </c>
      <c r="J40" s="10">
        <f>'4 pr._savarankiškosios f-jos'!K92+'11 pr._nepanaudotos lėšos'!K28</f>
        <v>0</v>
      </c>
      <c r="K40" s="92">
        <f t="shared" si="4"/>
        <v>2710.5</v>
      </c>
      <c r="L40" s="92">
        <f>'4 pr._savarankiškosios f-jos'!M92+'11 pr._nepanaudotos lėšos'!M28</f>
        <v>130</v>
      </c>
      <c r="M40" s="92">
        <f>'4 pr._savarankiškosios f-jos'!N92+'11 pr._nepanaudotos lėšos'!N28</f>
        <v>0</v>
      </c>
      <c r="N40" s="92">
        <f>'4 pr._savarankiškosios f-jos'!O92+'11 pr._nepanaudotos lėšos'!O28</f>
        <v>2580.5</v>
      </c>
    </row>
    <row r="41" spans="1:14" ht="15" customHeight="1" x14ac:dyDescent="0.25">
      <c r="A41" s="13" t="s">
        <v>72</v>
      </c>
      <c r="B41" s="35" t="s">
        <v>151</v>
      </c>
      <c r="C41" s="16">
        <f>D41+F41</f>
        <v>562.70000000000005</v>
      </c>
      <c r="D41" s="16">
        <f>'4 pr._savarankiškosios f-jos'!E93+'5 pr._valstybinės f-jos'!E96+'9 pr._įstaigų pajamos'!E37</f>
        <v>562.70000000000005</v>
      </c>
      <c r="E41" s="16">
        <f>'4 pr._savarankiškosios f-jos'!F93+'5 pr._valstybinės f-jos'!F96+'9 pr._įstaigų pajamos'!F37</f>
        <v>524.5</v>
      </c>
      <c r="F41" s="16">
        <f>'4 pr._savarankiškosios f-jos'!G93+'5 pr._valstybinės f-jos'!G96+'9 pr._įstaigų pajamos'!G37</f>
        <v>0</v>
      </c>
      <c r="G41" s="10">
        <f t="shared" si="3"/>
        <v>0</v>
      </c>
      <c r="H41" s="10">
        <f>'4 pr._savarankiškosios f-jos'!I93+'5 pr._valstybinės f-jos'!I96+'9 pr._įstaigų pajamos'!I37</f>
        <v>0</v>
      </c>
      <c r="I41" s="10">
        <f>'4 pr._savarankiškosios f-jos'!J93+'5 pr._valstybinės f-jos'!J96+'9 pr._įstaigų pajamos'!J37</f>
        <v>0</v>
      </c>
      <c r="J41" s="10">
        <f>'4 pr._savarankiškosios f-jos'!K93+'5 pr._valstybinės f-jos'!K96+'9 pr._įstaigų pajamos'!K37</f>
        <v>0</v>
      </c>
      <c r="K41" s="92">
        <f t="shared" si="4"/>
        <v>562.70000000000005</v>
      </c>
      <c r="L41" s="92">
        <f>'4 pr._savarankiškosios f-jos'!M93+'5 pr._valstybinės f-jos'!M96+'9 pr._įstaigų pajamos'!M37</f>
        <v>562.70000000000005</v>
      </c>
      <c r="M41" s="92">
        <f>'4 pr._savarankiškosios f-jos'!N93+'5 pr._valstybinės f-jos'!N96+'9 pr._įstaigų pajamos'!N37</f>
        <v>524.5</v>
      </c>
      <c r="N41" s="92">
        <f>'4 pr._savarankiškosios f-jos'!O93+'5 pr._valstybinės f-jos'!O96+'9 pr._įstaigų pajamos'!O37</f>
        <v>0</v>
      </c>
    </row>
    <row r="42" spans="1:14" ht="15" customHeight="1" x14ac:dyDescent="0.25">
      <c r="A42" s="19" t="s">
        <v>73</v>
      </c>
      <c r="B42" s="29" t="s">
        <v>58</v>
      </c>
      <c r="C42" s="16">
        <f>D42+F42</f>
        <v>430.9</v>
      </c>
      <c r="D42" s="16">
        <f>'4 pr._savarankiškosios f-jos'!E151+'5 pr._valstybinės f-jos'!E100+'9 pr._įstaigų pajamos'!E55+'7 pr._kita dotacija'!E104+'11 pr._nepanaudotos lėšos'!E116</f>
        <v>430.4</v>
      </c>
      <c r="E42" s="16">
        <f>'4 pr._savarankiškosios f-jos'!F151+'5 pr._valstybinės f-jos'!F100+'9 pr._įstaigų pajamos'!F55+'7 pr._kita dotacija'!F104+'11 pr._nepanaudotos lėšos'!F116</f>
        <v>319.19999999999993</v>
      </c>
      <c r="F42" s="16">
        <f>'4 pr._savarankiškosios f-jos'!G151+'5 pr._valstybinės f-jos'!G100+'9 pr._įstaigų pajamos'!G55+'7 pr._kita dotacija'!G104+'11 pr._nepanaudotos lėšos'!G116</f>
        <v>0.5</v>
      </c>
      <c r="G42" s="10">
        <f t="shared" ref="G42:G43" si="5">H42+J42</f>
        <v>0</v>
      </c>
      <c r="H42" s="10">
        <f>'4 pr._savarankiškosios f-jos'!I151+'5 pr._valstybinės f-jos'!I100+'9 pr._įstaigų pajamos'!I55+'7 pr._kita dotacija'!I104+'11 pr._nepanaudotos lėšos'!I116</f>
        <v>0</v>
      </c>
      <c r="I42" s="10">
        <f>'4 pr._savarankiškosios f-jos'!J151+'5 pr._valstybinės f-jos'!J100+'9 pr._įstaigų pajamos'!J55+'7 pr._kita dotacija'!J104+'11 pr._nepanaudotos lėšos'!J116</f>
        <v>0</v>
      </c>
      <c r="J42" s="10">
        <f>'4 pr._savarankiškosios f-jos'!K151+'5 pr._valstybinės f-jos'!K100+'9 pr._įstaigų pajamos'!K55+'7 pr._kita dotacija'!K104+'11 pr._nepanaudotos lėšos'!K116</f>
        <v>0</v>
      </c>
      <c r="K42" s="92">
        <f t="shared" ref="K42:K46" si="6">L42+N42</f>
        <v>430.9</v>
      </c>
      <c r="L42" s="92">
        <f>'4 pr._savarankiškosios f-jos'!M151+'5 pr._valstybinės f-jos'!M100+'9 pr._įstaigų pajamos'!M55+'7 pr._kita dotacija'!M104+'11 pr._nepanaudotos lėšos'!M116</f>
        <v>430.4</v>
      </c>
      <c r="M42" s="92">
        <f>'4 pr._savarankiškosios f-jos'!N151+'5 pr._valstybinės f-jos'!N100+'9 pr._įstaigų pajamos'!N55+'7 pr._kita dotacija'!N104+'11 pr._nepanaudotos lėšos'!N116</f>
        <v>319.19999999999993</v>
      </c>
      <c r="N42" s="92">
        <f>'4 pr._savarankiškosios f-jos'!O151+'5 pr._valstybinės f-jos'!O100+'9 pr._įstaigų pajamos'!O55+'7 pr._kita dotacija'!O104+'11 pr._nepanaudotos lėšos'!O116</f>
        <v>0.5</v>
      </c>
    </row>
    <row r="43" spans="1:14" ht="15" customHeight="1" x14ac:dyDescent="0.25">
      <c r="A43" s="5" t="s">
        <v>74</v>
      </c>
      <c r="B43" s="90" t="s">
        <v>45</v>
      </c>
      <c r="C43" s="16">
        <f>D43+F43</f>
        <v>1116</v>
      </c>
      <c r="D43" s="16">
        <f>'4 pr._savarankiškosios f-jos'!E157+'6 pr._ugdymo reikmės'!E31+'7 pr._kita dotacija'!E120+'9 pr._įstaigų pajamos'!E58+'11 pr._nepanaudotos lėšos'!E119+'11 pr._nepanaudotos lėšos'!E53</f>
        <v>1114</v>
      </c>
      <c r="E43" s="16">
        <f>'4 pr._savarankiškosios f-jos'!F157+'6 pr._ugdymo reikmės'!F31+'7 pr._kita dotacija'!F120+'9 pr._įstaigų pajamos'!F58+'11 pr._nepanaudotos lėšos'!F119+'11 pr._nepanaudotos lėšos'!F53</f>
        <v>993</v>
      </c>
      <c r="F43" s="16">
        <f>'4 pr._savarankiškosios f-jos'!G157+'6 pr._ugdymo reikmės'!G31+'7 pr._kita dotacija'!G120+'9 pr._įstaigų pajamos'!G58+'11 pr._nepanaudotos lėšos'!G119+'11 pr._nepanaudotos lėšos'!G53</f>
        <v>2</v>
      </c>
      <c r="G43" s="10">
        <f t="shared" si="5"/>
        <v>0</v>
      </c>
      <c r="H43" s="10">
        <f>'4 pr._savarankiškosios f-jos'!I157+'6 pr._ugdymo reikmės'!I31+'7 pr._kita dotacija'!I120+'9 pr._įstaigų pajamos'!I58+'11 pr._nepanaudotos lėšos'!I119+'11 pr._nepanaudotos lėšos'!I53</f>
        <v>0</v>
      </c>
      <c r="I43" s="10">
        <f>'4 pr._savarankiškosios f-jos'!J157+'6 pr._ugdymo reikmės'!J31+'7 pr._kita dotacija'!J120+'9 pr._įstaigų pajamos'!J58+'11 pr._nepanaudotos lėšos'!J119+'11 pr._nepanaudotos lėšos'!J53</f>
        <v>0</v>
      </c>
      <c r="J43" s="10">
        <f>'4 pr._savarankiškosios f-jos'!K157+'6 pr._ugdymo reikmės'!K31+'7 pr._kita dotacija'!K120+'9 pr._įstaigų pajamos'!K58+'11 pr._nepanaudotos lėšos'!K119+'11 pr._nepanaudotos lėšos'!K53</f>
        <v>0</v>
      </c>
      <c r="K43" s="92">
        <f t="shared" si="6"/>
        <v>1116</v>
      </c>
      <c r="L43" s="92">
        <f>'4 pr._savarankiškosios f-jos'!M157+'6 pr._ugdymo reikmės'!M31+'7 pr._kita dotacija'!M120+'9 pr._įstaigų pajamos'!M58+'11 pr._nepanaudotos lėšos'!M119+'11 pr._nepanaudotos lėšos'!M53</f>
        <v>1114</v>
      </c>
      <c r="M43" s="92">
        <f>'4 pr._savarankiškosios f-jos'!N157+'6 pr._ugdymo reikmės'!N31+'7 pr._kita dotacija'!N120+'9 pr._įstaigų pajamos'!N58+'11 pr._nepanaudotos lėšos'!N119+'11 pr._nepanaudotos lėšos'!N53</f>
        <v>993</v>
      </c>
      <c r="N43" s="92">
        <f>'4 pr._savarankiškosios f-jos'!O157+'6 pr._ugdymo reikmės'!O31+'7 pr._kita dotacija'!O120+'9 pr._įstaigų pajamos'!O58+'11 pr._nepanaudotos lėšos'!O119+'11 pr._nepanaudotos lėšos'!O53</f>
        <v>2</v>
      </c>
    </row>
    <row r="44" spans="1:14" ht="15" customHeight="1" x14ac:dyDescent="0.25">
      <c r="A44" s="5" t="s">
        <v>75</v>
      </c>
      <c r="B44" s="29" t="s">
        <v>33</v>
      </c>
      <c r="C44" s="16">
        <f t="shared" ref="C44:C65" si="7">D44+F44</f>
        <v>808.1</v>
      </c>
      <c r="D44" s="16">
        <f>'4 pr._savarankiškosios f-jos'!E158+'6 pr._ugdymo reikmės'!E34+'7 pr._kita dotacija'!E127+'9 pr._įstaigų pajamos'!E59+'11 pr._nepanaudotos lėšos'!E54</f>
        <v>806.6</v>
      </c>
      <c r="E44" s="16">
        <f>'4 pr._savarankiškosios f-jos'!F158+'6 pr._ugdymo reikmės'!F34+'7 pr._kita dotacija'!F127+'9 pr._įstaigų pajamos'!F59+'11 pr._nepanaudotos lėšos'!F54</f>
        <v>740.5</v>
      </c>
      <c r="F44" s="16">
        <f>'4 pr._savarankiškosios f-jos'!G158+'6 pr._ugdymo reikmės'!G34+'7 pr._kita dotacija'!G127+'9 pr._įstaigų pajamos'!G59+'11 pr._nepanaudotos lėšos'!G54</f>
        <v>1.5</v>
      </c>
      <c r="G44" s="10">
        <f t="shared" ref="G44:G46" si="8">H44+J44</f>
        <v>0</v>
      </c>
      <c r="H44" s="10">
        <f>'4 pr._savarankiškosios f-jos'!I158+'6 pr._ugdymo reikmės'!I34+'7 pr._kita dotacija'!I127+'9 pr._įstaigų pajamos'!I59+'11 pr._nepanaudotos lėšos'!I54</f>
        <v>0</v>
      </c>
      <c r="I44" s="10">
        <f>'4 pr._savarankiškosios f-jos'!J158+'6 pr._ugdymo reikmės'!J34+'7 pr._kita dotacija'!J127+'9 pr._įstaigų pajamos'!J59+'11 pr._nepanaudotos lėšos'!J54</f>
        <v>0</v>
      </c>
      <c r="J44" s="10">
        <f>'4 pr._savarankiškosios f-jos'!K158+'6 pr._ugdymo reikmės'!K34+'7 pr._kita dotacija'!K127+'9 pr._įstaigų pajamos'!K59+'11 pr._nepanaudotos lėšos'!K54</f>
        <v>0</v>
      </c>
      <c r="K44" s="92">
        <f t="shared" si="6"/>
        <v>808.1</v>
      </c>
      <c r="L44" s="92">
        <f>'4 pr._savarankiškosios f-jos'!M158+'6 pr._ugdymo reikmės'!M34+'7 pr._kita dotacija'!M127+'9 pr._įstaigų pajamos'!M59+'11 pr._nepanaudotos lėšos'!M54</f>
        <v>806.6</v>
      </c>
      <c r="M44" s="92">
        <f>'4 pr._savarankiškosios f-jos'!N158+'6 pr._ugdymo reikmės'!N34+'7 pr._kita dotacija'!N127+'9 pr._įstaigų pajamos'!N59+'11 pr._nepanaudotos lėšos'!N54</f>
        <v>740.5</v>
      </c>
      <c r="N44" s="92">
        <f>'4 pr._savarankiškosios f-jos'!O158+'6 pr._ugdymo reikmės'!O34+'7 pr._kita dotacija'!O127+'9 pr._įstaigų pajamos'!O59+'11 pr._nepanaudotos lėšos'!O54</f>
        <v>1.5</v>
      </c>
    </row>
    <row r="45" spans="1:14" ht="15" customHeight="1" x14ac:dyDescent="0.25">
      <c r="A45" s="5" t="s">
        <v>76</v>
      </c>
      <c r="B45" s="29" t="s">
        <v>142</v>
      </c>
      <c r="C45" s="16">
        <f t="shared" si="7"/>
        <v>1009</v>
      </c>
      <c r="D45" s="16">
        <f>'4 pr._savarankiškosios f-jos'!E159+'6 pr._ugdymo reikmės'!E37+'9 pr._įstaigų pajamos'!E60+'7 pr._kita dotacija'!E132+'11 pr._nepanaudotos lėšos'!E55+'11 pr._nepanaudotos lėšos'!E120</f>
        <v>1002.5</v>
      </c>
      <c r="E45" s="16">
        <f>'4 pr._savarankiškosios f-jos'!F159+'6 pr._ugdymo reikmės'!F37+'9 pr._įstaigų pajamos'!F60+'7 pr._kita dotacija'!F132+'11 pr._nepanaudotos lėšos'!F55+'11 pr._nepanaudotos lėšos'!F120</f>
        <v>902.30000000000007</v>
      </c>
      <c r="F45" s="16">
        <f>'4 pr._savarankiškosios f-jos'!G159+'6 pr._ugdymo reikmės'!G37+'9 pr._įstaigų pajamos'!G60+'7 pr._kita dotacija'!G132+'11 pr._nepanaudotos lėšos'!G55+'11 pr._nepanaudotos lėšos'!G120</f>
        <v>6.5</v>
      </c>
      <c r="G45" s="10">
        <f t="shared" si="8"/>
        <v>0</v>
      </c>
      <c r="H45" s="10">
        <f>'4 pr._savarankiškosios f-jos'!I159+'6 pr._ugdymo reikmės'!I37+'9 pr._įstaigų pajamos'!I60+'7 pr._kita dotacija'!I132+'11 pr._nepanaudotos lėšos'!I55+'11 pr._nepanaudotos lėšos'!I120</f>
        <v>0</v>
      </c>
      <c r="I45" s="10">
        <f>'4 pr._savarankiškosios f-jos'!J159+'6 pr._ugdymo reikmės'!J37+'9 pr._įstaigų pajamos'!J60+'7 pr._kita dotacija'!J132+'11 pr._nepanaudotos lėšos'!J55+'11 pr._nepanaudotos lėšos'!J120</f>
        <v>0</v>
      </c>
      <c r="J45" s="10">
        <f>'4 pr._savarankiškosios f-jos'!K159+'6 pr._ugdymo reikmės'!K37+'9 pr._įstaigų pajamos'!K60+'7 pr._kita dotacija'!K132+'11 pr._nepanaudotos lėšos'!K55+'11 pr._nepanaudotos lėšos'!K120</f>
        <v>0</v>
      </c>
      <c r="K45" s="92">
        <f t="shared" si="6"/>
        <v>1009</v>
      </c>
      <c r="L45" s="92">
        <f>'4 pr._savarankiškosios f-jos'!M159+'6 pr._ugdymo reikmės'!M37+'9 pr._įstaigų pajamos'!M60+'7 pr._kita dotacija'!M132+'11 pr._nepanaudotos lėšos'!M55+'11 pr._nepanaudotos lėšos'!M120</f>
        <v>1002.5</v>
      </c>
      <c r="M45" s="92">
        <f>'4 pr._savarankiškosios f-jos'!N159+'6 pr._ugdymo reikmės'!N37+'9 pr._įstaigų pajamos'!N60+'7 pr._kita dotacija'!N132+'11 pr._nepanaudotos lėšos'!N55+'11 pr._nepanaudotos lėšos'!N120</f>
        <v>902.30000000000007</v>
      </c>
      <c r="N45" s="92">
        <f>'4 pr._savarankiškosios f-jos'!O159+'6 pr._ugdymo reikmės'!O37+'9 pr._įstaigų pajamos'!O60+'7 pr._kita dotacija'!O132+'11 pr._nepanaudotos lėšos'!O55+'11 pr._nepanaudotos lėšos'!O120</f>
        <v>6.5</v>
      </c>
    </row>
    <row r="46" spans="1:14" ht="15" customHeight="1" x14ac:dyDescent="0.25">
      <c r="A46" s="5" t="s">
        <v>77</v>
      </c>
      <c r="B46" s="12" t="s">
        <v>307</v>
      </c>
      <c r="C46" s="16">
        <f t="shared" si="7"/>
        <v>1084</v>
      </c>
      <c r="D46" s="16">
        <f>'4 pr._savarankiškosios f-jos'!E160+'6 pr._ugdymo reikmės'!E40+'9 pr._įstaigų pajamos'!E61+'7 pr._kita dotacija'!E138+'11 pr._nepanaudotos lėšos'!E121+'11 pr._nepanaudotos lėšos'!E56</f>
        <v>1081.5</v>
      </c>
      <c r="E46" s="16">
        <f>'4 pr._savarankiškosios f-jos'!F160+'6 pr._ugdymo reikmės'!F40+'9 pr._įstaigų pajamos'!F61+'7 pr._kita dotacija'!F138+'11 pr._nepanaudotos lėšos'!F121+'11 pr._nepanaudotos lėšos'!F56</f>
        <v>963.5</v>
      </c>
      <c r="F46" s="16">
        <f>'4 pr._savarankiškosios f-jos'!G160+'6 pr._ugdymo reikmės'!G40+'9 pr._įstaigų pajamos'!G61+'7 pr._kita dotacija'!G138+'11 pr._nepanaudotos lėšos'!G121+'11 pr._nepanaudotos lėšos'!G56</f>
        <v>2.5</v>
      </c>
      <c r="G46" s="10">
        <f t="shared" si="8"/>
        <v>0</v>
      </c>
      <c r="H46" s="10">
        <f>'4 pr._savarankiškosios f-jos'!I160+'6 pr._ugdymo reikmės'!I40+'9 pr._įstaigų pajamos'!I61+'7 pr._kita dotacija'!I138+'11 pr._nepanaudotos lėšos'!I121+'11 pr._nepanaudotos lėšos'!I56</f>
        <v>0</v>
      </c>
      <c r="I46" s="10">
        <f>'4 pr._savarankiškosios f-jos'!J160+'6 pr._ugdymo reikmės'!J40+'9 pr._įstaigų pajamos'!J61+'7 pr._kita dotacija'!J138+'11 pr._nepanaudotos lėšos'!J121+'11 pr._nepanaudotos lėšos'!J56</f>
        <v>0</v>
      </c>
      <c r="J46" s="10">
        <f>'4 pr._savarankiškosios f-jos'!K160+'6 pr._ugdymo reikmės'!K40+'9 pr._įstaigų pajamos'!K61+'7 pr._kita dotacija'!K138+'11 pr._nepanaudotos lėšos'!K121+'11 pr._nepanaudotos lėšos'!K56</f>
        <v>0</v>
      </c>
      <c r="K46" s="92">
        <f t="shared" si="6"/>
        <v>1084</v>
      </c>
      <c r="L46" s="92">
        <f>'4 pr._savarankiškosios f-jos'!M160+'6 pr._ugdymo reikmės'!M40+'9 pr._įstaigų pajamos'!M61+'7 pr._kita dotacija'!M138+'11 pr._nepanaudotos lėšos'!M121+'11 pr._nepanaudotos lėšos'!M56</f>
        <v>1081.5</v>
      </c>
      <c r="M46" s="92">
        <f>'4 pr._savarankiškosios f-jos'!N160+'6 pr._ugdymo reikmės'!N40+'9 pr._įstaigų pajamos'!N61+'7 pr._kita dotacija'!N138+'11 pr._nepanaudotos lėšos'!N121+'11 pr._nepanaudotos lėšos'!N56</f>
        <v>963.5</v>
      </c>
      <c r="N46" s="92">
        <f>'4 pr._savarankiškosios f-jos'!O160+'6 pr._ugdymo reikmės'!O40+'9 pr._įstaigų pajamos'!O61+'7 pr._kita dotacija'!O138+'11 pr._nepanaudotos lėšos'!O121+'11 pr._nepanaudotos lėšos'!O56</f>
        <v>2.5</v>
      </c>
    </row>
    <row r="47" spans="1:14" ht="15" customHeight="1" x14ac:dyDescent="0.25">
      <c r="A47" s="13" t="s">
        <v>78</v>
      </c>
      <c r="B47" s="31" t="s">
        <v>281</v>
      </c>
      <c r="C47" s="16">
        <f t="shared" si="7"/>
        <v>1104.8999999999996</v>
      </c>
      <c r="D47" s="16">
        <f>'4 pr._savarankiškosios f-jos'!E161+'6 pr._ugdymo reikmės'!E43+'9 pr._įstaigų pajamos'!E62+'7 pr._kita dotacija'!E142+'11 pr._nepanaudotos lėšos'!E122+'11 pr._nepanaudotos lėšos'!E57</f>
        <v>1102.6999999999996</v>
      </c>
      <c r="E47" s="16">
        <f>'4 pr._savarankiškosios f-jos'!F161+'6 pr._ugdymo reikmės'!F43+'9 pr._įstaigų pajamos'!F62+'7 pr._kita dotacija'!F142+'11 pr._nepanaudotos lėšos'!F122+'11 pr._nepanaudotos lėšos'!F57</f>
        <v>963.7</v>
      </c>
      <c r="F47" s="16">
        <f>'4 pr._savarankiškosios f-jos'!G161+'6 pr._ugdymo reikmės'!G43+'9 pr._įstaigų pajamos'!G62+'7 pr._kita dotacija'!G142+'11 pr._nepanaudotos lėšos'!G122+'11 pr._nepanaudotos lėšos'!G57</f>
        <v>2.2000000000000002</v>
      </c>
      <c r="G47" s="10">
        <f t="shared" ref="G47:G54" si="9">H47+J47</f>
        <v>0</v>
      </c>
      <c r="H47" s="10">
        <f>'4 pr._savarankiškosios f-jos'!I161+'6 pr._ugdymo reikmės'!I43+'9 pr._įstaigų pajamos'!I62+'7 pr._kita dotacija'!I142+'11 pr._nepanaudotos lėšos'!I122+'11 pr._nepanaudotos lėšos'!I57</f>
        <v>0</v>
      </c>
      <c r="I47" s="10">
        <f>'4 pr._savarankiškosios f-jos'!J161+'6 pr._ugdymo reikmės'!J43+'9 pr._įstaigų pajamos'!J62+'7 pr._kita dotacija'!J142+'11 pr._nepanaudotos lėšos'!J122+'11 pr._nepanaudotos lėšos'!J57</f>
        <v>0</v>
      </c>
      <c r="J47" s="10">
        <f>'4 pr._savarankiškosios f-jos'!K161+'6 pr._ugdymo reikmės'!K43+'9 pr._įstaigų pajamos'!K62+'7 pr._kita dotacija'!K142+'11 pr._nepanaudotos lėšos'!K122+'11 pr._nepanaudotos lėšos'!K57</f>
        <v>0</v>
      </c>
      <c r="K47" s="92">
        <f t="shared" ref="K47:K54" si="10">L47+N47</f>
        <v>1104.8999999999996</v>
      </c>
      <c r="L47" s="92">
        <f>'4 pr._savarankiškosios f-jos'!M161+'6 pr._ugdymo reikmės'!M43+'9 pr._įstaigų pajamos'!M62+'7 pr._kita dotacija'!M142+'11 pr._nepanaudotos lėšos'!M122+'11 pr._nepanaudotos lėšos'!M57</f>
        <v>1102.6999999999996</v>
      </c>
      <c r="M47" s="92">
        <f>'4 pr._savarankiškosios f-jos'!N161+'6 pr._ugdymo reikmės'!N43+'9 pr._įstaigų pajamos'!N62+'7 pr._kita dotacija'!N142+'11 pr._nepanaudotos lėšos'!N122+'11 pr._nepanaudotos lėšos'!N57</f>
        <v>963.7</v>
      </c>
      <c r="N47" s="92">
        <f>'4 pr._savarankiškosios f-jos'!O161+'6 pr._ugdymo reikmės'!O43+'9 pr._įstaigų pajamos'!O62+'7 pr._kita dotacija'!O142+'11 pr._nepanaudotos lėšos'!O122+'11 pr._nepanaudotos lėšos'!O57</f>
        <v>2.2000000000000002</v>
      </c>
    </row>
    <row r="48" spans="1:14" ht="15" customHeight="1" x14ac:dyDescent="0.25">
      <c r="A48" s="5" t="s">
        <v>79</v>
      </c>
      <c r="B48" s="29" t="s">
        <v>308</v>
      </c>
      <c r="C48" s="16">
        <f t="shared" si="7"/>
        <v>1414.2</v>
      </c>
      <c r="D48" s="16">
        <f>'4 pr._savarankiškosios f-jos'!E162+'6 pr._ugdymo reikmės'!E46+'9 pr._įstaigų pajamos'!E63+'7 pr._kita dotacija'!E148+'11 pr._nepanaudotos lėšos'!E58+'11 pr._nepanaudotos lėšos'!E123</f>
        <v>1406.6000000000001</v>
      </c>
      <c r="E48" s="16">
        <f>'4 pr._savarankiškosios f-jos'!F162+'6 pr._ugdymo reikmės'!F46+'9 pr._įstaigų pajamos'!F63+'7 pr._kita dotacija'!F148+'11 pr._nepanaudotos lėšos'!F58+'11 pr._nepanaudotos lėšos'!F123</f>
        <v>1219.8</v>
      </c>
      <c r="F48" s="16">
        <f>'4 pr._savarankiškosios f-jos'!G162+'6 pr._ugdymo reikmės'!G46+'9 pr._įstaigų pajamos'!G63+'7 pr._kita dotacija'!G148+'11 pr._nepanaudotos lėšos'!G58+'11 pr._nepanaudotos lėšos'!G123</f>
        <v>7.6000000000000005</v>
      </c>
      <c r="G48" s="10">
        <f t="shared" si="9"/>
        <v>0</v>
      </c>
      <c r="H48" s="10">
        <f>'4 pr._savarankiškosios f-jos'!I162+'6 pr._ugdymo reikmės'!I46+'9 pr._įstaigų pajamos'!I63+'7 pr._kita dotacija'!I148+'11 pr._nepanaudotos lėšos'!I58+'11 pr._nepanaudotos lėšos'!I123</f>
        <v>0</v>
      </c>
      <c r="I48" s="10">
        <f>'4 pr._savarankiškosios f-jos'!J162+'6 pr._ugdymo reikmės'!J46+'9 pr._įstaigų pajamos'!J63+'7 pr._kita dotacija'!J148+'11 pr._nepanaudotos lėšos'!J58+'11 pr._nepanaudotos lėšos'!J123</f>
        <v>0</v>
      </c>
      <c r="J48" s="10">
        <f>'4 pr._savarankiškosios f-jos'!K162+'6 pr._ugdymo reikmės'!K46+'9 pr._įstaigų pajamos'!K63+'7 pr._kita dotacija'!K148+'11 pr._nepanaudotos lėšos'!K58+'11 pr._nepanaudotos lėšos'!K123</f>
        <v>0</v>
      </c>
      <c r="K48" s="92">
        <f t="shared" si="10"/>
        <v>1414.2</v>
      </c>
      <c r="L48" s="92">
        <f>'4 pr._savarankiškosios f-jos'!M162+'6 pr._ugdymo reikmės'!M46+'9 pr._įstaigų pajamos'!M63+'7 pr._kita dotacija'!M148+'11 pr._nepanaudotos lėšos'!M58+'11 pr._nepanaudotos lėšos'!M123</f>
        <v>1406.6000000000001</v>
      </c>
      <c r="M48" s="92">
        <f>'4 pr._savarankiškosios f-jos'!N162+'6 pr._ugdymo reikmės'!N46+'9 pr._įstaigų pajamos'!N63+'7 pr._kita dotacija'!N148+'11 pr._nepanaudotos lėšos'!N58+'11 pr._nepanaudotos lėšos'!N123</f>
        <v>1219.8</v>
      </c>
      <c r="N48" s="92">
        <f>'4 pr._savarankiškosios f-jos'!O162+'6 pr._ugdymo reikmės'!O46+'9 pr._įstaigų pajamos'!O63+'7 pr._kita dotacija'!O148+'11 pr._nepanaudotos lėšos'!O58+'11 pr._nepanaudotos lėšos'!O123</f>
        <v>7.6000000000000005</v>
      </c>
    </row>
    <row r="49" spans="1:15" ht="15" customHeight="1" x14ac:dyDescent="0.25">
      <c r="A49" s="5" t="s">
        <v>80</v>
      </c>
      <c r="B49" s="29" t="s">
        <v>309</v>
      </c>
      <c r="C49" s="16">
        <f t="shared" si="7"/>
        <v>1377.7</v>
      </c>
      <c r="D49" s="16">
        <f>'4 pr._savarankiškosios f-jos'!E163+'6 pr._ugdymo reikmės'!E49+'9 pr._įstaigų pajamos'!E64+'7 pr._kita dotacija'!E153+'11 pr._nepanaudotos lėšos'!E60+'11 pr._nepanaudotos lėšos'!E124</f>
        <v>1372.7</v>
      </c>
      <c r="E49" s="16">
        <f>'4 pr._savarankiškosios f-jos'!F163+'6 pr._ugdymo reikmės'!F49+'9 pr._įstaigų pajamos'!F64+'7 pr._kita dotacija'!F153+'11 pr._nepanaudotos lėšos'!F60+'11 pr._nepanaudotos lėšos'!F124</f>
        <v>1190.3</v>
      </c>
      <c r="F49" s="16">
        <f>'4 pr._savarankiškosios f-jos'!G163+'6 pr._ugdymo reikmės'!G49+'9 pr._įstaigų pajamos'!G64+'7 pr._kita dotacija'!G153+'11 pr._nepanaudotos lėšos'!G60+'11 pr._nepanaudotos lėšos'!G124</f>
        <v>5</v>
      </c>
      <c r="G49" s="10">
        <f t="shared" si="9"/>
        <v>0</v>
      </c>
      <c r="H49" s="10">
        <f>'4 pr._savarankiškosios f-jos'!I163+'6 pr._ugdymo reikmės'!I49+'9 pr._įstaigų pajamos'!I64+'7 pr._kita dotacija'!I153+'11 pr._nepanaudotos lėšos'!I60+'11 pr._nepanaudotos lėšos'!I124</f>
        <v>0</v>
      </c>
      <c r="I49" s="10">
        <f>'4 pr._savarankiškosios f-jos'!J163+'6 pr._ugdymo reikmės'!J49+'9 pr._įstaigų pajamos'!J64+'7 pr._kita dotacija'!J153+'11 pr._nepanaudotos lėšos'!J60+'11 pr._nepanaudotos lėšos'!J124</f>
        <v>0</v>
      </c>
      <c r="J49" s="10">
        <f>'4 pr._savarankiškosios f-jos'!K163+'6 pr._ugdymo reikmės'!K49+'9 pr._įstaigų pajamos'!K64+'7 pr._kita dotacija'!K153+'11 pr._nepanaudotos lėšos'!K60+'11 pr._nepanaudotos lėšos'!K124</f>
        <v>0</v>
      </c>
      <c r="K49" s="92">
        <f t="shared" si="10"/>
        <v>1377.7</v>
      </c>
      <c r="L49" s="92">
        <f>'4 pr._savarankiškosios f-jos'!M163+'6 pr._ugdymo reikmės'!M49+'9 pr._įstaigų pajamos'!M64+'7 pr._kita dotacija'!M153+'11 pr._nepanaudotos lėšos'!M60+'11 pr._nepanaudotos lėšos'!M124</f>
        <v>1372.7</v>
      </c>
      <c r="M49" s="92">
        <f>'4 pr._savarankiškosios f-jos'!N163+'6 pr._ugdymo reikmės'!N49+'9 pr._įstaigų pajamos'!N64+'7 pr._kita dotacija'!N153+'11 pr._nepanaudotos lėšos'!N60+'11 pr._nepanaudotos lėšos'!N124</f>
        <v>1190.3</v>
      </c>
      <c r="N49" s="92">
        <f>'4 pr._savarankiškosios f-jos'!O163+'6 pr._ugdymo reikmės'!O49+'9 pr._įstaigų pajamos'!O64+'7 pr._kita dotacija'!O153+'11 pr._nepanaudotos lėšos'!O60+'11 pr._nepanaudotos lėšos'!O124</f>
        <v>5</v>
      </c>
    </row>
    <row r="50" spans="1:15" ht="15" customHeight="1" x14ac:dyDescent="0.25">
      <c r="A50" s="5" t="s">
        <v>81</v>
      </c>
      <c r="B50" s="29" t="s">
        <v>310</v>
      </c>
      <c r="C50" s="16">
        <f t="shared" si="7"/>
        <v>865.9</v>
      </c>
      <c r="D50" s="16">
        <f>'4 pr._savarankiškosios f-jos'!E164+'6 pr._ugdymo reikmės'!E52+'7 pr._kita dotacija'!E158+'9 pr._įstaigų pajamos'!E65+'11 pr._nepanaudotos lėšos'!E61</f>
        <v>862.4</v>
      </c>
      <c r="E50" s="16">
        <f>'4 pr._savarankiškosios f-jos'!F164+'6 pr._ugdymo reikmės'!F52+'7 pr._kita dotacija'!F158+'9 pr._įstaigų pajamos'!F65+'11 pr._nepanaudotos lėšos'!F61</f>
        <v>778.90000000000009</v>
      </c>
      <c r="F50" s="16">
        <f>'4 pr._savarankiškosios f-jos'!G164+'6 pr._ugdymo reikmės'!G52+'7 pr._kita dotacija'!G158+'9 pr._įstaigų pajamos'!G65+'11 pr._nepanaudotos lėšos'!G61</f>
        <v>3.5</v>
      </c>
      <c r="G50" s="10">
        <f t="shared" si="9"/>
        <v>0</v>
      </c>
      <c r="H50" s="10">
        <f>'4 pr._savarankiškosios f-jos'!I164+'6 pr._ugdymo reikmės'!I52+'7 pr._kita dotacija'!I158+'9 pr._įstaigų pajamos'!I65+'11 pr._nepanaudotos lėšos'!I61</f>
        <v>-2.1</v>
      </c>
      <c r="I50" s="10">
        <f>'4 pr._savarankiškosios f-jos'!J164+'6 pr._ugdymo reikmės'!J52+'7 pr._kita dotacija'!J158+'9 pr._įstaigų pajamos'!J65+'11 pr._nepanaudotos lėšos'!J61</f>
        <v>0</v>
      </c>
      <c r="J50" s="10">
        <f>'4 pr._savarankiškosios f-jos'!K164+'6 pr._ugdymo reikmės'!K52+'7 pr._kita dotacija'!K158+'9 pr._įstaigų pajamos'!K65+'11 pr._nepanaudotos lėšos'!K61</f>
        <v>2.1</v>
      </c>
      <c r="K50" s="92">
        <f t="shared" si="10"/>
        <v>865.9</v>
      </c>
      <c r="L50" s="92">
        <f>'4 pr._savarankiškosios f-jos'!M164+'6 pr._ugdymo reikmės'!M52+'7 pr._kita dotacija'!M158+'9 pr._įstaigų pajamos'!M65+'11 pr._nepanaudotos lėšos'!M61</f>
        <v>860.3</v>
      </c>
      <c r="M50" s="92">
        <f>'4 pr._savarankiškosios f-jos'!N164+'6 pr._ugdymo reikmės'!N52+'7 pr._kita dotacija'!N158+'9 pr._įstaigų pajamos'!N65+'11 pr._nepanaudotos lėšos'!N61</f>
        <v>778.90000000000009</v>
      </c>
      <c r="N50" s="92">
        <f>'4 pr._savarankiškosios f-jos'!O164+'6 pr._ugdymo reikmės'!O52+'7 pr._kita dotacija'!O158+'9 pr._įstaigų pajamos'!O65+'11 pr._nepanaudotos lėšos'!O61</f>
        <v>5.6</v>
      </c>
    </row>
    <row r="51" spans="1:15" ht="15" customHeight="1" x14ac:dyDescent="0.25">
      <c r="A51" s="5" t="s">
        <v>82</v>
      </c>
      <c r="B51" s="12" t="s">
        <v>296</v>
      </c>
      <c r="C51" s="16">
        <f t="shared" si="7"/>
        <v>1081.5</v>
      </c>
      <c r="D51" s="16">
        <f>'4 pr._savarankiškosios f-jos'!E165+'6 pr._ugdymo reikmės'!E55+'9 pr._įstaigų pajamos'!E66+'7 pr._kita dotacija'!E163+'11 pr._nepanaudotos lėšos'!E59</f>
        <v>1076</v>
      </c>
      <c r="E51" s="16">
        <f>'4 pr._savarankiškosios f-jos'!F165+'6 pr._ugdymo reikmės'!F55+'9 pr._įstaigų pajamos'!F66+'7 pr._kita dotacija'!F163+'11 pr._nepanaudotos lėšos'!F59</f>
        <v>964.1</v>
      </c>
      <c r="F51" s="16">
        <f>'4 pr._savarankiškosios f-jos'!G165+'6 pr._ugdymo reikmės'!G55+'9 pr._įstaigų pajamos'!G66+'7 pr._kita dotacija'!G163+'11 pr._nepanaudotos lėšos'!G59</f>
        <v>5.5</v>
      </c>
      <c r="G51" s="10">
        <f t="shared" si="9"/>
        <v>0</v>
      </c>
      <c r="H51" s="10">
        <f>'4 pr._savarankiškosios f-jos'!I165+'6 pr._ugdymo reikmės'!I55+'9 pr._įstaigų pajamos'!I66+'7 pr._kita dotacija'!I163+'11 pr._nepanaudotos lėšos'!I59</f>
        <v>-7.9</v>
      </c>
      <c r="I51" s="10">
        <f>'4 pr._savarankiškosios f-jos'!J165+'6 pr._ugdymo reikmės'!J55+'9 pr._įstaigų pajamos'!J66+'7 pr._kita dotacija'!J163+'11 pr._nepanaudotos lėšos'!J59</f>
        <v>0</v>
      </c>
      <c r="J51" s="10">
        <f>'4 pr._savarankiškosios f-jos'!K165+'6 pr._ugdymo reikmės'!K55+'9 pr._įstaigų pajamos'!K66+'7 pr._kita dotacija'!K163+'11 pr._nepanaudotos lėšos'!K59</f>
        <v>7.9</v>
      </c>
      <c r="K51" s="92">
        <f t="shared" si="10"/>
        <v>1081.5</v>
      </c>
      <c r="L51" s="92">
        <f>'4 pr._savarankiškosios f-jos'!M165+'6 pr._ugdymo reikmės'!M55+'9 pr._įstaigų pajamos'!M66+'7 pr._kita dotacija'!M163+'11 pr._nepanaudotos lėšos'!M59</f>
        <v>1068.0999999999999</v>
      </c>
      <c r="M51" s="92">
        <f>'4 pr._savarankiškosios f-jos'!N165+'6 pr._ugdymo reikmės'!N55+'9 pr._įstaigų pajamos'!N66+'7 pr._kita dotacija'!N163+'11 pr._nepanaudotos lėšos'!N59</f>
        <v>964.1</v>
      </c>
      <c r="N51" s="92">
        <f>'4 pr._savarankiškosios f-jos'!O165+'6 pr._ugdymo reikmės'!O55+'9 pr._įstaigų pajamos'!O66+'7 pr._kita dotacija'!O163+'11 pr._nepanaudotos lėšos'!O59</f>
        <v>13.4</v>
      </c>
    </row>
    <row r="52" spans="1:15" ht="15" customHeight="1" x14ac:dyDescent="0.25">
      <c r="A52" s="5" t="s">
        <v>83</v>
      </c>
      <c r="B52" s="29" t="s">
        <v>146</v>
      </c>
      <c r="C52" s="16">
        <f t="shared" si="7"/>
        <v>608.59999999999991</v>
      </c>
      <c r="D52" s="16">
        <f>'4 pr._savarankiškosios f-jos'!E166+'6 pr._ugdymo reikmės'!E58+'7 pr._kita dotacija'!E169+'9 pr._įstaigų pajamos'!E67+'11 pr._nepanaudotos lėšos'!E125+'11 pr._nepanaudotos lėšos'!E62</f>
        <v>607.69999999999993</v>
      </c>
      <c r="E52" s="16">
        <f>'4 pr._savarankiškosios f-jos'!F166+'6 pr._ugdymo reikmės'!F58+'7 pr._kita dotacija'!F169+'9 pr._įstaigų pajamos'!F67+'11 pr._nepanaudotos lėšos'!F125+'11 pr._nepanaudotos lėšos'!F62</f>
        <v>544.69999999999993</v>
      </c>
      <c r="F52" s="16">
        <f>'4 pr._savarankiškosios f-jos'!G166+'6 pr._ugdymo reikmės'!G58+'7 pr._kita dotacija'!G169+'9 pr._įstaigų pajamos'!G67+'11 pr._nepanaudotos lėšos'!G125+'11 pr._nepanaudotos lėšos'!G62</f>
        <v>0.9</v>
      </c>
      <c r="G52" s="10">
        <f t="shared" si="9"/>
        <v>0</v>
      </c>
      <c r="H52" s="10">
        <f>'4 pr._savarankiškosios f-jos'!I166+'6 pr._ugdymo reikmės'!I58+'7 pr._kita dotacija'!I169+'9 pr._įstaigų pajamos'!I67+'11 pr._nepanaudotos lėšos'!I125+'11 pr._nepanaudotos lėšos'!I62</f>
        <v>0</v>
      </c>
      <c r="I52" s="10">
        <f>'4 pr._savarankiškosios f-jos'!J166+'6 pr._ugdymo reikmės'!J58+'7 pr._kita dotacija'!J169+'9 pr._įstaigų pajamos'!J67+'11 pr._nepanaudotos lėšos'!J125+'11 pr._nepanaudotos lėšos'!J62</f>
        <v>0</v>
      </c>
      <c r="J52" s="10">
        <f>'4 pr._savarankiškosios f-jos'!K166+'6 pr._ugdymo reikmės'!K58+'7 pr._kita dotacija'!K169+'9 pr._įstaigų pajamos'!K67+'11 pr._nepanaudotos lėšos'!K125+'11 pr._nepanaudotos lėšos'!K62</f>
        <v>0</v>
      </c>
      <c r="K52" s="92">
        <f t="shared" si="10"/>
        <v>608.59999999999991</v>
      </c>
      <c r="L52" s="92">
        <f>'4 pr._savarankiškosios f-jos'!M166+'6 pr._ugdymo reikmės'!M58+'7 pr._kita dotacija'!M169+'9 pr._įstaigų pajamos'!M67+'11 pr._nepanaudotos lėšos'!M125+'11 pr._nepanaudotos lėšos'!M62</f>
        <v>607.69999999999993</v>
      </c>
      <c r="M52" s="92">
        <f>'4 pr._savarankiškosios f-jos'!N166+'6 pr._ugdymo reikmės'!N58+'7 pr._kita dotacija'!N169+'9 pr._įstaigų pajamos'!N67+'11 pr._nepanaudotos lėšos'!N125+'11 pr._nepanaudotos lėšos'!N62</f>
        <v>544.69999999999993</v>
      </c>
      <c r="N52" s="92">
        <f>'4 pr._savarankiškosios f-jos'!O166+'6 pr._ugdymo reikmės'!O58+'7 pr._kita dotacija'!O169+'9 pr._įstaigų pajamos'!O67+'11 pr._nepanaudotos lėšos'!O125+'11 pr._nepanaudotos lėšos'!O62</f>
        <v>0.9</v>
      </c>
    </row>
    <row r="53" spans="1:15" ht="15" customHeight="1" x14ac:dyDescent="0.25">
      <c r="A53" s="5" t="s">
        <v>84</v>
      </c>
      <c r="B53" s="91" t="s">
        <v>39</v>
      </c>
      <c r="C53" s="16">
        <f>D53+F53</f>
        <v>482.50000000000006</v>
      </c>
      <c r="D53" s="16">
        <f>'4 pr._savarankiškosios f-jos'!E167+'6 pr._ugdymo reikmės'!E61+'7 pr._kita dotacija'!E172+'9 pr._įstaigų pajamos'!E68+'11 pr._nepanaudotos lėšos'!E63</f>
        <v>481.50000000000006</v>
      </c>
      <c r="E53" s="16">
        <f>'4 pr._savarankiškosios f-jos'!F167+'6 pr._ugdymo reikmės'!F61+'7 pr._kita dotacija'!F172+'9 pr._įstaigų pajamos'!F68+'11 pr._nepanaudotos lėšos'!F63</f>
        <v>437.09999999999997</v>
      </c>
      <c r="F53" s="16">
        <f>'4 pr._savarankiškosios f-jos'!G167+'6 pr._ugdymo reikmės'!G61+'7 pr._kita dotacija'!G172+'9 pr._įstaigų pajamos'!G68+'11 pr._nepanaudotos lėšos'!G63</f>
        <v>1</v>
      </c>
      <c r="G53" s="10">
        <f>H53+J53</f>
        <v>0</v>
      </c>
      <c r="H53" s="10">
        <f>'4 pr._savarankiškosios f-jos'!I167+'6 pr._ugdymo reikmės'!I61+'7 pr._kita dotacija'!I172+'9 pr._įstaigų pajamos'!I68+'11 pr._nepanaudotos lėšos'!I63</f>
        <v>0</v>
      </c>
      <c r="I53" s="10">
        <f>'4 pr._savarankiškosios f-jos'!J167+'6 pr._ugdymo reikmės'!J61+'7 pr._kita dotacija'!J172+'9 pr._įstaigų pajamos'!J68+'11 pr._nepanaudotos lėšos'!J63</f>
        <v>0</v>
      </c>
      <c r="J53" s="10">
        <f>'4 pr._savarankiškosios f-jos'!K167+'6 pr._ugdymo reikmės'!K61+'7 pr._kita dotacija'!K172+'9 pr._įstaigų pajamos'!K68+'11 pr._nepanaudotos lėšos'!K63</f>
        <v>0</v>
      </c>
      <c r="K53" s="92">
        <f>L53+N53</f>
        <v>482.50000000000006</v>
      </c>
      <c r="L53" s="92">
        <f>'4 pr._savarankiškosios f-jos'!M167+'6 pr._ugdymo reikmės'!M61+'7 pr._kita dotacija'!M172+'9 pr._įstaigų pajamos'!M68+'11 pr._nepanaudotos lėšos'!M63</f>
        <v>481.50000000000006</v>
      </c>
      <c r="M53" s="92">
        <f>'4 pr._savarankiškosios f-jos'!N167+'6 pr._ugdymo reikmės'!N61+'7 pr._kita dotacija'!N172+'9 pr._įstaigų pajamos'!N68+'11 pr._nepanaudotos lėšos'!N63</f>
        <v>437.09999999999997</v>
      </c>
      <c r="N53" s="92">
        <f>'4 pr._savarankiškosios f-jos'!O167+'6 pr._ugdymo reikmės'!O61+'7 pr._kita dotacija'!O172+'9 pr._įstaigų pajamos'!O68+'11 pr._nepanaudotos lėšos'!O63</f>
        <v>1</v>
      </c>
    </row>
    <row r="54" spans="1:15" ht="15" customHeight="1" x14ac:dyDescent="0.25">
      <c r="A54" s="13" t="s">
        <v>85</v>
      </c>
      <c r="B54" s="29" t="s">
        <v>297</v>
      </c>
      <c r="C54" s="16">
        <f>D54+F54</f>
        <v>333.2</v>
      </c>
      <c r="D54" s="16">
        <f>'4 pr._savarankiškosios f-jos'!E168+'6 pr._ugdymo reikmės'!E64+'7 pr._kita dotacija'!E176+'9 pr._įstaigų pajamos'!E69+'11 pr._nepanaudotos lėšos'!E126+'11 pr._nepanaudotos lėšos'!E64</f>
        <v>333.2</v>
      </c>
      <c r="E54" s="16">
        <f>'4 pr._savarankiškosios f-jos'!F168+'6 pr._ugdymo reikmės'!F64+'7 pr._kita dotacija'!F176+'9 pr._įstaigų pajamos'!F69+'11 pr._nepanaudotos lėšos'!F126+'11 pr._nepanaudotos lėšos'!F64</f>
        <v>282.39999999999998</v>
      </c>
      <c r="F54" s="16">
        <f>'4 pr._savarankiškosios f-jos'!G168+'6 pr._ugdymo reikmės'!G64+'7 pr._kita dotacija'!G176+'9 pr._įstaigų pajamos'!G69+'11 pr._nepanaudotos lėšos'!G126+'11 pr._nepanaudotos lėšos'!G64</f>
        <v>0</v>
      </c>
      <c r="G54" s="10">
        <f t="shared" si="9"/>
        <v>0</v>
      </c>
      <c r="H54" s="10">
        <f>'4 pr._savarankiškosios f-jos'!I168+'6 pr._ugdymo reikmės'!I64+'7 pr._kita dotacija'!I176+'9 pr._įstaigų pajamos'!I69+'11 pr._nepanaudotos lėšos'!I126+'11 pr._nepanaudotos lėšos'!I64</f>
        <v>0</v>
      </c>
      <c r="I54" s="10">
        <f>'4 pr._savarankiškosios f-jos'!J168+'6 pr._ugdymo reikmės'!J64+'7 pr._kita dotacija'!J176+'9 pr._įstaigų pajamos'!J69+'11 pr._nepanaudotos lėšos'!J126+'11 pr._nepanaudotos lėšos'!J64</f>
        <v>0</v>
      </c>
      <c r="J54" s="10">
        <f>'4 pr._savarankiškosios f-jos'!K168+'6 pr._ugdymo reikmės'!K64+'7 pr._kita dotacija'!K176+'9 pr._įstaigų pajamos'!K69+'11 pr._nepanaudotos lėšos'!K126+'11 pr._nepanaudotos lėšos'!K64</f>
        <v>0</v>
      </c>
      <c r="K54" s="92">
        <f t="shared" si="10"/>
        <v>333.2</v>
      </c>
      <c r="L54" s="92">
        <f>'4 pr._savarankiškosios f-jos'!M168+'6 pr._ugdymo reikmės'!M64+'7 pr._kita dotacija'!M176+'9 pr._įstaigų pajamos'!M69+'11 pr._nepanaudotos lėšos'!M126+'11 pr._nepanaudotos lėšos'!M64</f>
        <v>333.2</v>
      </c>
      <c r="M54" s="92">
        <f>'4 pr._savarankiškosios f-jos'!N168+'6 pr._ugdymo reikmės'!N64+'7 pr._kita dotacija'!N176+'9 pr._įstaigų pajamos'!N69+'11 pr._nepanaudotos lėšos'!N126+'11 pr._nepanaudotos lėšos'!N64</f>
        <v>282.39999999999998</v>
      </c>
      <c r="N54" s="92">
        <f>'4 pr._savarankiškosios f-jos'!O168+'6 pr._ugdymo reikmės'!O64+'7 pr._kita dotacija'!O176+'9 pr._įstaigų pajamos'!O69+'11 pr._nepanaudotos lėšos'!O126+'11 pr._nepanaudotos lėšos'!O64</f>
        <v>0</v>
      </c>
    </row>
    <row r="55" spans="1:15" ht="15" customHeight="1" x14ac:dyDescent="0.25">
      <c r="A55" s="5" t="s">
        <v>86</v>
      </c>
      <c r="B55" s="29" t="s">
        <v>352</v>
      </c>
      <c r="C55" s="16">
        <f t="shared" si="7"/>
        <v>268</v>
      </c>
      <c r="D55" s="16">
        <f>'4 pr._savarankiškosios f-jos'!E169+'6 pr._ugdymo reikmės'!E67+'9 pr._įstaigų pajamos'!E70+'7 pr._kita dotacija'!E179+'11 pr._nepanaudotos lėšos'!E127+'11 pr._nepanaudotos lėšos'!E65</f>
        <v>268</v>
      </c>
      <c r="E55" s="16">
        <f>'4 pr._savarankiškosios f-jos'!F169+'6 pr._ugdymo reikmės'!F67+'9 pr._įstaigų pajamos'!F70+'7 pr._kita dotacija'!F179+'11 pr._nepanaudotos lėšos'!F127+'11 pr._nepanaudotos lėšos'!F65</f>
        <v>206.1</v>
      </c>
      <c r="F55" s="16">
        <f>'4 pr._savarankiškosios f-jos'!G169+'6 pr._ugdymo reikmės'!G67+'9 pr._įstaigų pajamos'!G70+'7 pr._kita dotacija'!G179+'11 pr._nepanaudotos lėšos'!G127+'11 pr._nepanaudotos lėšos'!G65</f>
        <v>0</v>
      </c>
      <c r="G55" s="10">
        <f t="shared" ref="G55:G75" si="11">H55+J55</f>
        <v>0</v>
      </c>
      <c r="H55" s="10">
        <f>'4 pr._savarankiškosios f-jos'!I169+'6 pr._ugdymo reikmės'!I67+'9 pr._įstaigų pajamos'!I70+'7 pr._kita dotacija'!I179+'11 pr._nepanaudotos lėšos'!I127+'11 pr._nepanaudotos lėšos'!I65</f>
        <v>0</v>
      </c>
      <c r="I55" s="10">
        <f>'4 pr._savarankiškosios f-jos'!J169+'6 pr._ugdymo reikmės'!J67+'9 pr._įstaigų pajamos'!J70+'7 pr._kita dotacija'!J179+'11 pr._nepanaudotos lėšos'!J127+'11 pr._nepanaudotos lėšos'!J65</f>
        <v>0</v>
      </c>
      <c r="J55" s="10">
        <f>'4 pr._savarankiškosios f-jos'!K169+'6 pr._ugdymo reikmės'!K67+'9 pr._įstaigų pajamos'!K70+'7 pr._kita dotacija'!K179+'11 pr._nepanaudotos lėšos'!K127+'11 pr._nepanaudotos lėšos'!K65</f>
        <v>0</v>
      </c>
      <c r="K55" s="92">
        <f t="shared" ref="K55:K75" si="12">L55+N55</f>
        <v>268</v>
      </c>
      <c r="L55" s="92">
        <f>'4 pr._savarankiškosios f-jos'!M169+'6 pr._ugdymo reikmės'!M67+'9 pr._įstaigų pajamos'!M70+'7 pr._kita dotacija'!M179+'11 pr._nepanaudotos lėšos'!M127+'11 pr._nepanaudotos lėšos'!M65</f>
        <v>268</v>
      </c>
      <c r="M55" s="92">
        <f>'4 pr._savarankiškosios f-jos'!N169+'6 pr._ugdymo reikmės'!N67+'9 pr._įstaigų pajamos'!N70+'7 pr._kita dotacija'!N179+'11 pr._nepanaudotos lėšos'!N127+'11 pr._nepanaudotos lėšos'!N65</f>
        <v>206.1</v>
      </c>
      <c r="N55" s="92">
        <f>'4 pr._savarankiškosios f-jos'!O169+'6 pr._ugdymo reikmės'!O67+'9 pr._įstaigų pajamos'!O70+'7 pr._kita dotacija'!O179+'11 pr._nepanaudotos lėšos'!O127+'11 pr._nepanaudotos lėšos'!O65</f>
        <v>0</v>
      </c>
    </row>
    <row r="56" spans="1:15" ht="15" customHeight="1" x14ac:dyDescent="0.25">
      <c r="A56" s="5" t="s">
        <v>87</v>
      </c>
      <c r="B56" s="29" t="s">
        <v>136</v>
      </c>
      <c r="C56" s="16">
        <f t="shared" si="7"/>
        <v>930.4</v>
      </c>
      <c r="D56" s="16">
        <f>'4 pr._savarankiškosios f-jos'!E170+'6 pr._ugdymo reikmės'!E68+'9 pr._įstaigų pajamos'!E71+'7 pr._kita dotacija'!E183+'11 pr._nepanaudotos lėšos'!E66+'11 pr._nepanaudotos lėšos'!E128+'7 pr._kita dotacija'!E221</f>
        <v>930.4</v>
      </c>
      <c r="E56" s="16">
        <f>'4 pr._savarankiškosios f-jos'!F170+'6 pr._ugdymo reikmės'!F68+'9 pr._įstaigų pajamos'!F71+'7 pr._kita dotacija'!F183+'11 pr._nepanaudotos lėšos'!F66+'11 pr._nepanaudotos lėšos'!F128+'7 pr._kita dotacija'!F221</f>
        <v>748.9</v>
      </c>
      <c r="F56" s="16">
        <f>'4 pr._savarankiškosios f-jos'!G170+'6 pr._ugdymo reikmės'!G68+'9 pr._įstaigų pajamos'!G71+'7 pr._kita dotacija'!G183+'11 pr._nepanaudotos lėšos'!G66+'11 pr._nepanaudotos lėšos'!G128+'7 pr._kita dotacija'!G221</f>
        <v>0</v>
      </c>
      <c r="G56" s="10">
        <f t="shared" si="11"/>
        <v>0</v>
      </c>
      <c r="H56" s="10">
        <f>'4 pr._savarankiškosios f-jos'!I170+'6 pr._ugdymo reikmės'!I68+'9 pr._įstaigų pajamos'!I71+'7 pr._kita dotacija'!I183+'11 pr._nepanaudotos lėšos'!I66+'11 pr._nepanaudotos lėšos'!I128+'7 pr._kita dotacija'!I221</f>
        <v>0</v>
      </c>
      <c r="I56" s="10">
        <f>'4 pr._savarankiškosios f-jos'!J170+'6 pr._ugdymo reikmės'!J68+'9 pr._įstaigų pajamos'!J71+'7 pr._kita dotacija'!J183+'11 pr._nepanaudotos lėšos'!J66+'11 pr._nepanaudotos lėšos'!J128+'7 pr._kita dotacija'!J221</f>
        <v>0</v>
      </c>
      <c r="J56" s="10">
        <f>'4 pr._savarankiškosios f-jos'!K170+'6 pr._ugdymo reikmės'!K68+'9 pr._įstaigų pajamos'!K71+'7 pr._kita dotacija'!K183+'11 pr._nepanaudotos lėšos'!K66+'11 pr._nepanaudotos lėšos'!K128+'7 pr._kita dotacija'!K221</f>
        <v>0</v>
      </c>
      <c r="K56" s="92">
        <f t="shared" si="12"/>
        <v>930.4</v>
      </c>
      <c r="L56" s="92">
        <f>'4 pr._savarankiškosios f-jos'!M170+'6 pr._ugdymo reikmės'!M68+'9 pr._įstaigų pajamos'!M71+'7 pr._kita dotacija'!M183+'11 pr._nepanaudotos lėšos'!M66+'11 pr._nepanaudotos lėšos'!M128+'7 pr._kita dotacija'!M221</f>
        <v>930.4</v>
      </c>
      <c r="M56" s="92">
        <f>'4 pr._savarankiškosios f-jos'!N170+'6 pr._ugdymo reikmės'!N68+'9 pr._įstaigų pajamos'!N71+'7 pr._kita dotacija'!N183+'11 pr._nepanaudotos lėšos'!N66+'11 pr._nepanaudotos lėšos'!N128+'7 pr._kita dotacija'!N221</f>
        <v>748.9</v>
      </c>
      <c r="N56" s="92">
        <f>'4 pr._savarankiškosios f-jos'!O170+'6 pr._ugdymo reikmės'!O68+'9 pr._įstaigų pajamos'!O71+'7 pr._kita dotacija'!O183+'11 pr._nepanaudotos lėšos'!O66+'11 pr._nepanaudotos lėšos'!O128+'7 pr._kita dotacija'!O221</f>
        <v>0</v>
      </c>
    </row>
    <row r="57" spans="1:15" ht="15" customHeight="1" x14ac:dyDescent="0.25">
      <c r="A57" s="5" t="s">
        <v>88</v>
      </c>
      <c r="B57" s="29" t="s">
        <v>34</v>
      </c>
      <c r="C57" s="16">
        <f t="shared" si="7"/>
        <v>419.9</v>
      </c>
      <c r="D57" s="16">
        <f>'4 pr._savarankiškosios f-jos'!E171+'6 pr._ugdymo reikmės'!E69+'9 pr._įstaigų pajamos'!E72+'7 pr._kita dotacija'!E187+'11 pr._nepanaudotos lėšos'!E67+'11 pr._nepanaudotos lėšos'!E129+'7 pr._kita dotacija'!E223</f>
        <v>419.9</v>
      </c>
      <c r="E57" s="16">
        <f>'4 pr._savarankiškosios f-jos'!F171+'6 pr._ugdymo reikmės'!F69+'9 pr._įstaigų pajamos'!F72+'7 pr._kita dotacija'!F187+'11 pr._nepanaudotos lėšos'!F67+'11 pr._nepanaudotos lėšos'!F129+'7 pr._kita dotacija'!F223</f>
        <v>335.29999999999995</v>
      </c>
      <c r="F57" s="16">
        <f>'4 pr._savarankiškosios f-jos'!G171+'6 pr._ugdymo reikmės'!G69+'9 pr._įstaigų pajamos'!G72+'7 pr._kita dotacija'!G187+'11 pr._nepanaudotos lėšos'!G67+'11 pr._nepanaudotos lėšos'!G129+'7 pr._kita dotacija'!G223</f>
        <v>0</v>
      </c>
      <c r="G57" s="10">
        <f t="shared" si="11"/>
        <v>0</v>
      </c>
      <c r="H57" s="10">
        <f>'4 pr._savarankiškosios f-jos'!I171+'6 pr._ugdymo reikmės'!I69+'9 pr._įstaigų pajamos'!I72+'7 pr._kita dotacija'!I187+'11 pr._nepanaudotos lėšos'!I67+'11 pr._nepanaudotos lėšos'!I129+'7 pr._kita dotacija'!I223</f>
        <v>0</v>
      </c>
      <c r="I57" s="10">
        <f>'4 pr._savarankiškosios f-jos'!J171+'6 pr._ugdymo reikmės'!J69+'9 pr._įstaigų pajamos'!J72+'7 pr._kita dotacija'!J187+'11 pr._nepanaudotos lėšos'!J67+'11 pr._nepanaudotos lėšos'!J129+'7 pr._kita dotacija'!J223</f>
        <v>0</v>
      </c>
      <c r="J57" s="10">
        <f>'4 pr._savarankiškosios f-jos'!K171+'6 pr._ugdymo reikmės'!K69+'9 pr._įstaigų pajamos'!K72+'7 pr._kita dotacija'!K187+'11 pr._nepanaudotos lėšos'!K67+'11 pr._nepanaudotos lėšos'!K129+'7 pr._kita dotacija'!K223</f>
        <v>0</v>
      </c>
      <c r="K57" s="92">
        <f t="shared" si="12"/>
        <v>419.9</v>
      </c>
      <c r="L57" s="92">
        <f>'4 pr._savarankiškosios f-jos'!M171+'6 pr._ugdymo reikmės'!M69+'9 pr._įstaigų pajamos'!M72+'7 pr._kita dotacija'!M187+'11 pr._nepanaudotos lėšos'!M67+'11 pr._nepanaudotos lėšos'!M129+'7 pr._kita dotacija'!M223</f>
        <v>419.9</v>
      </c>
      <c r="M57" s="92">
        <f>'4 pr._savarankiškosios f-jos'!N171+'6 pr._ugdymo reikmės'!N69+'9 pr._įstaigų pajamos'!N72+'7 pr._kita dotacija'!N187+'11 pr._nepanaudotos lėšos'!N67+'11 pr._nepanaudotos lėšos'!N129+'7 pr._kita dotacija'!N223</f>
        <v>335.29999999999995</v>
      </c>
      <c r="N57" s="92">
        <f>'4 pr._savarankiškosios f-jos'!O171+'6 pr._ugdymo reikmės'!O69+'9 pr._įstaigų pajamos'!O72+'7 pr._kita dotacija'!O187+'11 pr._nepanaudotos lėšos'!O67+'11 pr._nepanaudotos lėšos'!O129+'7 pr._kita dotacija'!O223</f>
        <v>0</v>
      </c>
    </row>
    <row r="58" spans="1:15" ht="15" customHeight="1" x14ac:dyDescent="0.25">
      <c r="A58" s="5" t="s">
        <v>89</v>
      </c>
      <c r="B58" s="29" t="s">
        <v>36</v>
      </c>
      <c r="C58" s="16">
        <f t="shared" si="7"/>
        <v>436.7</v>
      </c>
      <c r="D58" s="16">
        <f>'4 pr._savarankiškosios f-jos'!E172+'6 pr._ugdymo reikmės'!E70+'9 pr._įstaigų pajamos'!E73+'7 pr._kita dotacija'!E191+'11 pr._nepanaudotos lėšos'!E68+'11 pr._nepanaudotos lėšos'!E130+'7 pr._kita dotacija'!E227</f>
        <v>436.7</v>
      </c>
      <c r="E58" s="16">
        <f>'4 pr._savarankiškosios f-jos'!F172+'6 pr._ugdymo reikmės'!F70+'9 pr._įstaigų pajamos'!F73+'7 pr._kita dotacija'!F191+'11 pr._nepanaudotos lėšos'!F68+'11 pr._nepanaudotos lėšos'!F130+'7 pr._kita dotacija'!F227</f>
        <v>345.5</v>
      </c>
      <c r="F58" s="16">
        <f>'4 pr._savarankiškosios f-jos'!G172+'6 pr._ugdymo reikmės'!G70+'9 pr._įstaigų pajamos'!G73+'7 pr._kita dotacija'!G191+'11 pr._nepanaudotos lėšos'!G68+'11 pr._nepanaudotos lėšos'!G130+'7 pr._kita dotacija'!G227</f>
        <v>0</v>
      </c>
      <c r="G58" s="10">
        <f t="shared" si="11"/>
        <v>0</v>
      </c>
      <c r="H58" s="10">
        <f>'4 pr._savarankiškosios f-jos'!I172+'6 pr._ugdymo reikmės'!I70+'9 pr._įstaigų pajamos'!I73+'7 pr._kita dotacija'!I191+'11 pr._nepanaudotos lėšos'!I68+'11 pr._nepanaudotos lėšos'!I130+'7 pr._kita dotacija'!I227</f>
        <v>0</v>
      </c>
      <c r="I58" s="10">
        <f>'4 pr._savarankiškosios f-jos'!J172+'6 pr._ugdymo reikmės'!J70+'9 pr._įstaigų pajamos'!J73+'7 pr._kita dotacija'!J191+'11 pr._nepanaudotos lėšos'!J68+'11 pr._nepanaudotos lėšos'!J130+'7 pr._kita dotacija'!J227</f>
        <v>0</v>
      </c>
      <c r="J58" s="10">
        <f>'4 pr._savarankiškosios f-jos'!K172+'6 pr._ugdymo reikmės'!K70+'9 pr._įstaigų pajamos'!K73+'7 pr._kita dotacija'!K191+'11 pr._nepanaudotos lėšos'!K68+'11 pr._nepanaudotos lėšos'!K130+'7 pr._kita dotacija'!K227</f>
        <v>0</v>
      </c>
      <c r="K58" s="92">
        <f t="shared" si="12"/>
        <v>436.7</v>
      </c>
      <c r="L58" s="92">
        <f>'4 pr._savarankiškosios f-jos'!M172+'6 pr._ugdymo reikmės'!M70+'9 pr._įstaigų pajamos'!M73+'7 pr._kita dotacija'!M191+'11 pr._nepanaudotos lėšos'!M68+'11 pr._nepanaudotos lėšos'!M130+'7 pr._kita dotacija'!M227</f>
        <v>436.7</v>
      </c>
      <c r="M58" s="92">
        <f>'4 pr._savarankiškosios f-jos'!N172+'6 pr._ugdymo reikmės'!N70+'9 pr._įstaigų pajamos'!N73+'7 pr._kita dotacija'!N191+'11 pr._nepanaudotos lėšos'!N68+'11 pr._nepanaudotos lėšos'!N130+'7 pr._kita dotacija'!N227</f>
        <v>345.5</v>
      </c>
      <c r="N58" s="92">
        <f>'4 pr._savarankiškosios f-jos'!O172+'6 pr._ugdymo reikmės'!O70+'9 pr._įstaigų pajamos'!O73+'7 pr._kita dotacija'!O191+'11 pr._nepanaudotos lėšos'!O68+'11 pr._nepanaudotos lėšos'!O130+'7 pr._kita dotacija'!O227</f>
        <v>0</v>
      </c>
    </row>
    <row r="59" spans="1:15" ht="15" customHeight="1" x14ac:dyDescent="0.25">
      <c r="A59" s="5" t="s">
        <v>90</v>
      </c>
      <c r="B59" s="29" t="s">
        <v>38</v>
      </c>
      <c r="C59" s="16">
        <f t="shared" si="7"/>
        <v>1037.0000000000002</v>
      </c>
      <c r="D59" s="16">
        <f>'4 pr._savarankiškosios f-jos'!E173+'6 pr._ugdymo reikmės'!E71+'9 pr._įstaigų pajamos'!E74+'7 pr._kita dotacija'!E195+'11 pr._nepanaudotos lėšos'!E69+'11 pr._nepanaudotos lėšos'!E131+'7 pr._kita dotacija'!E231</f>
        <v>1034.6000000000001</v>
      </c>
      <c r="E59" s="16">
        <f>'4 pr._savarankiškosios f-jos'!F173+'6 pr._ugdymo reikmės'!F71+'9 pr._įstaigų pajamos'!F74+'7 pr._kita dotacija'!F195+'11 pr._nepanaudotos lėšos'!F69+'11 pr._nepanaudotos lėšos'!F131+'7 pr._kita dotacija'!F231</f>
        <v>826.8</v>
      </c>
      <c r="F59" s="16">
        <f>'4 pr._savarankiškosios f-jos'!G173+'6 pr._ugdymo reikmės'!G71+'9 pr._įstaigų pajamos'!G74+'7 pr._kita dotacija'!G195+'11 pr._nepanaudotos lėšos'!G69+'11 pr._nepanaudotos lėšos'!G131+'7 pr._kita dotacija'!G231</f>
        <v>2.4</v>
      </c>
      <c r="G59" s="10">
        <f t="shared" si="11"/>
        <v>0</v>
      </c>
      <c r="H59" s="10">
        <f>'4 pr._savarankiškosios f-jos'!I173+'6 pr._ugdymo reikmės'!I71+'9 pr._įstaigų pajamos'!I74+'7 pr._kita dotacija'!I195+'11 pr._nepanaudotos lėšos'!I69+'11 pr._nepanaudotos lėšos'!I131+'7 pr._kita dotacija'!I231</f>
        <v>0</v>
      </c>
      <c r="I59" s="10">
        <f>'4 pr._savarankiškosios f-jos'!J173+'6 pr._ugdymo reikmės'!J71+'9 pr._įstaigų pajamos'!J74+'7 pr._kita dotacija'!J195+'11 pr._nepanaudotos lėšos'!J69+'11 pr._nepanaudotos lėšos'!J131+'7 pr._kita dotacija'!J231</f>
        <v>0</v>
      </c>
      <c r="J59" s="10">
        <f>'4 pr._savarankiškosios f-jos'!K173+'6 pr._ugdymo reikmės'!K71+'9 pr._įstaigų pajamos'!K74+'7 pr._kita dotacija'!K195+'11 pr._nepanaudotos lėšos'!K69+'11 pr._nepanaudotos lėšos'!K131+'7 pr._kita dotacija'!K231</f>
        <v>0</v>
      </c>
      <c r="K59" s="92">
        <f t="shared" si="12"/>
        <v>1037.0000000000002</v>
      </c>
      <c r="L59" s="92">
        <f>'4 pr._savarankiškosios f-jos'!M173+'6 pr._ugdymo reikmės'!M71+'9 pr._įstaigų pajamos'!M74+'7 pr._kita dotacija'!M195+'11 pr._nepanaudotos lėšos'!M69+'11 pr._nepanaudotos lėšos'!M131+'7 pr._kita dotacija'!M231</f>
        <v>1034.6000000000001</v>
      </c>
      <c r="M59" s="92">
        <f>'4 pr._savarankiškosios f-jos'!N173+'6 pr._ugdymo reikmės'!N71+'9 pr._įstaigų pajamos'!N74+'7 pr._kita dotacija'!N195+'11 pr._nepanaudotos lėšos'!N69+'11 pr._nepanaudotos lėšos'!N131+'7 pr._kita dotacija'!N231</f>
        <v>826.8</v>
      </c>
      <c r="N59" s="92">
        <f>'4 pr._savarankiškosios f-jos'!O173+'6 pr._ugdymo reikmės'!O71+'9 pr._įstaigų pajamos'!O74+'7 pr._kita dotacija'!O195+'11 pr._nepanaudotos lėšos'!O69+'11 pr._nepanaudotos lėšos'!O131+'7 pr._kita dotacija'!O231</f>
        <v>2.4</v>
      </c>
    </row>
    <row r="60" spans="1:15" ht="15" customHeight="1" x14ac:dyDescent="0.25">
      <c r="A60" s="5" t="s">
        <v>91</v>
      </c>
      <c r="B60" s="29" t="s">
        <v>37</v>
      </c>
      <c r="C60" s="16">
        <f t="shared" si="7"/>
        <v>461.90000000000003</v>
      </c>
      <c r="D60" s="16">
        <f>'4 pr._savarankiškosios f-jos'!E174+'6 pr._ugdymo reikmės'!E72+'9 pr._įstaigų pajamos'!E75+'7 pr._kita dotacija'!E199+'11 pr._nepanaudotos lėšos'!E132+'11 pr._nepanaudotos lėšos'!E70+'7 pr._kita dotacija'!E229</f>
        <v>461.90000000000003</v>
      </c>
      <c r="E60" s="16">
        <f>'4 pr._savarankiškosios f-jos'!F174+'6 pr._ugdymo reikmės'!F72+'9 pr._įstaigų pajamos'!F75+'7 pr._kita dotacija'!F199+'11 pr._nepanaudotos lėšos'!F132+'11 pr._nepanaudotos lėšos'!F70+'7 pr._kita dotacija'!F229</f>
        <v>376.1</v>
      </c>
      <c r="F60" s="16">
        <f>'4 pr._savarankiškosios f-jos'!G174+'6 pr._ugdymo reikmės'!G72+'9 pr._įstaigų pajamos'!G75+'7 pr._kita dotacija'!G199+'11 pr._nepanaudotos lėšos'!G132+'11 pr._nepanaudotos lėšos'!G70+'7 pr._kita dotacija'!G229</f>
        <v>0</v>
      </c>
      <c r="G60" s="10">
        <f t="shared" si="11"/>
        <v>0</v>
      </c>
      <c r="H60" s="10">
        <f>'4 pr._savarankiškosios f-jos'!I174+'6 pr._ugdymo reikmės'!I72+'9 pr._įstaigų pajamos'!I75+'7 pr._kita dotacija'!I199+'11 pr._nepanaudotos lėšos'!I132+'11 pr._nepanaudotos lėšos'!I70+'7 pr._kita dotacija'!I229</f>
        <v>0</v>
      </c>
      <c r="I60" s="10">
        <f>'4 pr._savarankiškosios f-jos'!J174+'6 pr._ugdymo reikmės'!J72+'9 pr._įstaigų pajamos'!J75+'7 pr._kita dotacija'!J199+'11 pr._nepanaudotos lėšos'!J132+'11 pr._nepanaudotos lėšos'!J70+'7 pr._kita dotacija'!J229</f>
        <v>0</v>
      </c>
      <c r="J60" s="10">
        <f>'4 pr._savarankiškosios f-jos'!K174+'6 pr._ugdymo reikmės'!K72+'9 pr._įstaigų pajamos'!K75+'7 pr._kita dotacija'!K199+'11 pr._nepanaudotos lėšos'!K132+'11 pr._nepanaudotos lėšos'!K70+'7 pr._kita dotacija'!K229</f>
        <v>0</v>
      </c>
      <c r="K60" s="92">
        <f t="shared" si="12"/>
        <v>461.90000000000003</v>
      </c>
      <c r="L60" s="92">
        <f>'4 pr._savarankiškosios f-jos'!M174+'6 pr._ugdymo reikmės'!M72+'9 pr._įstaigų pajamos'!M75+'7 pr._kita dotacija'!M199+'11 pr._nepanaudotos lėšos'!M132+'11 pr._nepanaudotos lėšos'!M70+'7 pr._kita dotacija'!M229</f>
        <v>461.90000000000003</v>
      </c>
      <c r="M60" s="92">
        <f>'4 pr._savarankiškosios f-jos'!N174+'6 pr._ugdymo reikmės'!N72+'9 pr._įstaigų pajamos'!N75+'7 pr._kita dotacija'!N199+'11 pr._nepanaudotos lėšos'!N132+'11 pr._nepanaudotos lėšos'!N70+'7 pr._kita dotacija'!N229</f>
        <v>376.1</v>
      </c>
      <c r="N60" s="92">
        <f>'4 pr._savarankiškosios f-jos'!O174+'6 pr._ugdymo reikmės'!O72+'9 pr._įstaigų pajamos'!O75+'7 pr._kita dotacija'!O199+'11 pr._nepanaudotos lėšos'!O132+'11 pr._nepanaudotos lėšos'!O70+'7 pr._kita dotacija'!O229</f>
        <v>0</v>
      </c>
    </row>
    <row r="61" spans="1:15" ht="15" customHeight="1" x14ac:dyDescent="0.25">
      <c r="A61" s="5" t="s">
        <v>92</v>
      </c>
      <c r="B61" s="35" t="s">
        <v>35</v>
      </c>
      <c r="C61" s="16">
        <f t="shared" si="7"/>
        <v>771.49999999999989</v>
      </c>
      <c r="D61" s="16">
        <f>'4 pr._savarankiškosios f-jos'!E175+'6 pr._ugdymo reikmės'!E73+'9 pr._įstaigų pajamos'!E76+'7 pr._kita dotacija'!E203+'11 pr._nepanaudotos lėšos'!E71+'11 pr._nepanaudotos lėšos'!E133+'7 pr._kita dotacija'!E225</f>
        <v>771.49999999999989</v>
      </c>
      <c r="E61" s="16">
        <f>'4 pr._savarankiškosios f-jos'!F175+'6 pr._ugdymo reikmės'!F73+'9 pr._įstaigų pajamos'!F76+'7 pr._kita dotacija'!F203+'11 pr._nepanaudotos lėšos'!F71+'11 pr._nepanaudotos lėšos'!F133+'7 pr._kita dotacija'!F225</f>
        <v>605.4</v>
      </c>
      <c r="F61" s="16">
        <f>'4 pr._savarankiškosios f-jos'!G175+'6 pr._ugdymo reikmės'!G73+'9 pr._įstaigų pajamos'!G76+'7 pr._kita dotacija'!G203+'11 pr._nepanaudotos lėšos'!G71+'11 pr._nepanaudotos lėšos'!G133+'7 pr._kita dotacija'!G225</f>
        <v>0</v>
      </c>
      <c r="G61" s="10">
        <f t="shared" si="11"/>
        <v>0</v>
      </c>
      <c r="H61" s="10">
        <f>'4 pr._savarankiškosios f-jos'!I175+'6 pr._ugdymo reikmės'!I73+'9 pr._įstaigų pajamos'!I76+'7 pr._kita dotacija'!I203+'11 pr._nepanaudotos lėšos'!I71+'11 pr._nepanaudotos lėšos'!I133+'7 pr._kita dotacija'!I225</f>
        <v>0</v>
      </c>
      <c r="I61" s="10">
        <f>'4 pr._savarankiškosios f-jos'!J175+'6 pr._ugdymo reikmės'!J73+'9 pr._įstaigų pajamos'!J76+'7 pr._kita dotacija'!J203+'11 pr._nepanaudotos lėšos'!J71+'11 pr._nepanaudotos lėšos'!J133+'7 pr._kita dotacija'!J225</f>
        <v>0</v>
      </c>
      <c r="J61" s="10">
        <f>'4 pr._savarankiškosios f-jos'!K175+'6 pr._ugdymo reikmės'!K73+'9 pr._įstaigų pajamos'!K76+'7 pr._kita dotacija'!K203+'11 pr._nepanaudotos lėšos'!K71+'11 pr._nepanaudotos lėšos'!K133+'7 pr._kita dotacija'!K225</f>
        <v>0</v>
      </c>
      <c r="K61" s="92">
        <f t="shared" si="12"/>
        <v>771.49999999999989</v>
      </c>
      <c r="L61" s="92">
        <f>'4 pr._savarankiškosios f-jos'!M175+'6 pr._ugdymo reikmės'!M73+'9 pr._įstaigų pajamos'!M76+'7 pr._kita dotacija'!M203+'11 pr._nepanaudotos lėšos'!M71+'11 pr._nepanaudotos lėšos'!M133+'7 pr._kita dotacija'!M225</f>
        <v>771.49999999999989</v>
      </c>
      <c r="M61" s="92">
        <f>'4 pr._savarankiškosios f-jos'!N175+'6 pr._ugdymo reikmės'!N73+'9 pr._įstaigų pajamos'!N76+'7 pr._kita dotacija'!N203+'11 pr._nepanaudotos lėšos'!N71+'11 pr._nepanaudotos lėšos'!N133+'7 pr._kita dotacija'!N225</f>
        <v>605.4</v>
      </c>
      <c r="N61" s="92">
        <f>'4 pr._savarankiškosios f-jos'!O175+'6 pr._ugdymo reikmės'!O73+'9 pr._įstaigų pajamos'!O76+'7 pr._kita dotacija'!O203+'11 pr._nepanaudotos lėšos'!O71+'11 pr._nepanaudotos lėšos'!O133+'7 pr._kita dotacija'!O225</f>
        <v>0</v>
      </c>
    </row>
    <row r="62" spans="1:15" ht="15" customHeight="1" x14ac:dyDescent="0.25">
      <c r="A62" s="5" t="s">
        <v>93</v>
      </c>
      <c r="B62" s="35" t="s">
        <v>460</v>
      </c>
      <c r="C62" s="16">
        <f t="shared" si="7"/>
        <v>974.4</v>
      </c>
      <c r="D62" s="16">
        <f>'4 pr._savarankiškosios f-jos'!E176+'6 pr._ugdymo reikmės'!E74+'9 pr._įstaigų pajamos'!E77+'7 pr._kita dotacija'!E207+'11 pr._nepanaudotos lėšos'!E134+'11 pr._nepanaudotos lėšos'!E72</f>
        <v>973.4</v>
      </c>
      <c r="E62" s="16">
        <f>'4 pr._savarankiškosios f-jos'!F176+'6 pr._ugdymo reikmės'!F74+'9 pr._įstaigų pajamos'!F77+'7 pr._kita dotacija'!F207+'11 pr._nepanaudotos lėšos'!F134+'11 pr._nepanaudotos lėšos'!F72</f>
        <v>914</v>
      </c>
      <c r="F62" s="16">
        <f>'4 pr._savarankiškosios f-jos'!G176+'6 pr._ugdymo reikmės'!G74+'9 pr._įstaigų pajamos'!G77+'7 pr._kita dotacija'!G207+'11 pr._nepanaudotos lėšos'!G134+'11 pr._nepanaudotos lėšos'!G72</f>
        <v>1</v>
      </c>
      <c r="G62" s="10">
        <f t="shared" si="11"/>
        <v>0</v>
      </c>
      <c r="H62" s="10">
        <f>'4 pr._savarankiškosios f-jos'!I176+'6 pr._ugdymo reikmės'!I74+'9 pr._įstaigų pajamos'!I77+'7 pr._kita dotacija'!I207+'11 pr._nepanaudotos lėšos'!I134+'11 pr._nepanaudotos lėšos'!I72</f>
        <v>0</v>
      </c>
      <c r="I62" s="10">
        <f>'4 pr._savarankiškosios f-jos'!J176+'6 pr._ugdymo reikmės'!J74+'9 pr._įstaigų pajamos'!J77+'7 pr._kita dotacija'!J207+'11 pr._nepanaudotos lėšos'!J134+'11 pr._nepanaudotos lėšos'!J72</f>
        <v>0</v>
      </c>
      <c r="J62" s="10">
        <f>'4 pr._savarankiškosios f-jos'!K176+'6 pr._ugdymo reikmės'!K74+'9 pr._įstaigų pajamos'!K77+'7 pr._kita dotacija'!K207+'11 pr._nepanaudotos lėšos'!K134+'11 pr._nepanaudotos lėšos'!K72</f>
        <v>0</v>
      </c>
      <c r="K62" s="92">
        <f t="shared" si="12"/>
        <v>974.4</v>
      </c>
      <c r="L62" s="92">
        <f>'4 pr._savarankiškosios f-jos'!M176+'6 pr._ugdymo reikmės'!M74+'9 pr._įstaigų pajamos'!M77+'7 pr._kita dotacija'!M207+'11 pr._nepanaudotos lėšos'!M134+'11 pr._nepanaudotos lėšos'!M72</f>
        <v>973.4</v>
      </c>
      <c r="M62" s="92">
        <f>'4 pr._savarankiškosios f-jos'!N176+'6 pr._ugdymo reikmės'!N74+'9 pr._įstaigų pajamos'!N77+'7 pr._kita dotacija'!N207+'11 pr._nepanaudotos lėšos'!N134+'11 pr._nepanaudotos lėšos'!N72</f>
        <v>914</v>
      </c>
      <c r="N62" s="92">
        <f>'4 pr._savarankiškosios f-jos'!O176+'6 pr._ugdymo reikmės'!O74+'9 pr._įstaigų pajamos'!O77+'7 pr._kita dotacija'!O207+'11 pr._nepanaudotos lėšos'!O134+'11 pr._nepanaudotos lėšos'!O72</f>
        <v>1</v>
      </c>
    </row>
    <row r="63" spans="1:15" ht="15" customHeight="1" x14ac:dyDescent="0.25">
      <c r="A63" s="5" t="s">
        <v>94</v>
      </c>
      <c r="B63" s="35" t="s">
        <v>40</v>
      </c>
      <c r="C63" s="16">
        <f t="shared" si="7"/>
        <v>323.2</v>
      </c>
      <c r="D63" s="16">
        <f>'4 pr._savarankiškosios f-jos'!E177+'6 pr._ugdymo reikmės'!E75+'9 pr._įstaigų pajamos'!E78+'11 pr._nepanaudotos lėšos'!E135+'7 pr._kita dotacija'!E211+'11 pr._nepanaudotos lėšos'!E73</f>
        <v>323.2</v>
      </c>
      <c r="E63" s="16">
        <f>'4 pr._savarankiškosios f-jos'!F177+'6 pr._ugdymo reikmės'!F75+'9 pr._įstaigų pajamos'!F78+'11 pr._nepanaudotos lėšos'!F135+'7 pr._kita dotacija'!F211+'11 pr._nepanaudotos lėšos'!F73</f>
        <v>201.8</v>
      </c>
      <c r="F63" s="16">
        <f>'4 pr._savarankiškosios f-jos'!G177+'6 pr._ugdymo reikmės'!G75+'9 pr._įstaigų pajamos'!G78+'11 pr._nepanaudotos lėšos'!G135+'7 pr._kita dotacija'!G211+'11 pr._nepanaudotos lėšos'!G73</f>
        <v>0</v>
      </c>
      <c r="G63" s="10">
        <f t="shared" si="11"/>
        <v>0</v>
      </c>
      <c r="H63" s="10">
        <f>'4 pr._savarankiškosios f-jos'!I177+'6 pr._ugdymo reikmės'!I75+'9 pr._įstaigų pajamos'!I78+'11 pr._nepanaudotos lėšos'!I135+'7 pr._kita dotacija'!I211+'11 pr._nepanaudotos lėšos'!I73</f>
        <v>0</v>
      </c>
      <c r="I63" s="10">
        <f>'4 pr._savarankiškosios f-jos'!J177+'6 pr._ugdymo reikmės'!J75+'9 pr._įstaigų pajamos'!J78+'11 pr._nepanaudotos lėšos'!J135+'7 pr._kita dotacija'!J211+'11 pr._nepanaudotos lėšos'!J73</f>
        <v>0</v>
      </c>
      <c r="J63" s="10">
        <f>'4 pr._savarankiškosios f-jos'!K177+'6 pr._ugdymo reikmės'!K75+'9 pr._įstaigų pajamos'!K78+'11 pr._nepanaudotos lėšos'!K135+'7 pr._kita dotacija'!K211+'11 pr._nepanaudotos lėšos'!K73</f>
        <v>0</v>
      </c>
      <c r="K63" s="92">
        <f t="shared" si="12"/>
        <v>323.2</v>
      </c>
      <c r="L63" s="92">
        <f>'4 pr._savarankiškosios f-jos'!M177+'6 pr._ugdymo reikmės'!M75+'9 pr._įstaigų pajamos'!M78+'11 pr._nepanaudotos lėšos'!M135+'7 pr._kita dotacija'!M211+'11 pr._nepanaudotos lėšos'!M73</f>
        <v>323.2</v>
      </c>
      <c r="M63" s="92">
        <f>'4 pr._savarankiškosios f-jos'!N177+'6 pr._ugdymo reikmės'!N75+'9 pr._įstaigų pajamos'!N78+'11 pr._nepanaudotos lėšos'!N135+'7 pr._kita dotacija'!N211+'11 pr._nepanaudotos lėšos'!N73</f>
        <v>201.8</v>
      </c>
      <c r="N63" s="92">
        <f>'4 pr._savarankiškosios f-jos'!O177+'6 pr._ugdymo reikmės'!O75+'9 pr._įstaigų pajamos'!O78+'11 pr._nepanaudotos lėšos'!O135+'7 pr._kita dotacija'!O211+'11 pr._nepanaudotos lėšos'!O73</f>
        <v>0</v>
      </c>
    </row>
    <row r="64" spans="1:15" s="36" customFormat="1" ht="15" customHeight="1" x14ac:dyDescent="0.25">
      <c r="A64" s="5" t="s">
        <v>95</v>
      </c>
      <c r="B64" s="35" t="s">
        <v>149</v>
      </c>
      <c r="C64" s="16">
        <f t="shared" si="7"/>
        <v>1025.3</v>
      </c>
      <c r="D64" s="16">
        <f>'4 pr._savarankiškosios f-jos'!E178+'6 pr._ugdymo reikmės'!E76+'7 pr._kita dotacija'!E214+'9 pr._įstaigų pajamos'!E79</f>
        <v>1024.7</v>
      </c>
      <c r="E64" s="16">
        <f>'4 pr._savarankiškosios f-jos'!F178+'6 pr._ugdymo reikmės'!F76+'7 pr._kita dotacija'!F214+'9 pr._įstaigų pajamos'!F79</f>
        <v>919.40000000000009</v>
      </c>
      <c r="F64" s="16">
        <f>'4 pr._savarankiškosios f-jos'!G178+'6 pr._ugdymo reikmės'!G76+'7 pr._kita dotacija'!G214+'9 pr._įstaigų pajamos'!G79</f>
        <v>0.6</v>
      </c>
      <c r="G64" s="10">
        <f t="shared" si="11"/>
        <v>0</v>
      </c>
      <c r="H64" s="10">
        <f>'4 pr._savarankiškosios f-jos'!I178+'6 pr._ugdymo reikmės'!I76+'7 pr._kita dotacija'!I214+'9 pr._įstaigų pajamos'!I79</f>
        <v>0</v>
      </c>
      <c r="I64" s="10">
        <f>'4 pr._savarankiškosios f-jos'!J178+'6 pr._ugdymo reikmės'!J76+'7 pr._kita dotacija'!J214+'9 pr._įstaigų pajamos'!J79</f>
        <v>-3.7</v>
      </c>
      <c r="J64" s="10">
        <f>'4 pr._savarankiškosios f-jos'!K178+'6 pr._ugdymo reikmės'!K76+'7 pr._kita dotacija'!K214+'9 pr._įstaigų pajamos'!K79</f>
        <v>0</v>
      </c>
      <c r="K64" s="92">
        <f t="shared" si="12"/>
        <v>1025.3</v>
      </c>
      <c r="L64" s="92">
        <f>'4 pr._savarankiškosios f-jos'!M178+'6 pr._ugdymo reikmės'!M76+'7 pr._kita dotacija'!M214+'9 pr._įstaigų pajamos'!M79</f>
        <v>1024.7</v>
      </c>
      <c r="M64" s="92">
        <f>'4 pr._savarankiškosios f-jos'!N178+'6 pr._ugdymo reikmės'!N76+'7 pr._kita dotacija'!N214+'9 pr._įstaigų pajamos'!N79</f>
        <v>915.7</v>
      </c>
      <c r="N64" s="92">
        <f>'4 pr._savarankiškosios f-jos'!O178+'6 pr._ugdymo reikmės'!O76+'7 pr._kita dotacija'!O214+'9 pr._įstaigų pajamos'!O79</f>
        <v>0.6</v>
      </c>
      <c r="O64" s="2"/>
    </row>
    <row r="65" spans="1:15" ht="15" customHeight="1" x14ac:dyDescent="0.25">
      <c r="A65" s="32" t="s">
        <v>96</v>
      </c>
      <c r="B65" s="92" t="s">
        <v>53</v>
      </c>
      <c r="C65" s="16">
        <f t="shared" si="7"/>
        <v>545.19999999999993</v>
      </c>
      <c r="D65" s="16">
        <f>'4 pr._savarankiškosios f-jos'!E179+'6 pr._ugdymo reikmės'!E79+'9 pr._įstaigų pajamos'!E80+'11 pr._nepanaudotos lėšos'!E74+'11 pr._nepanaudotos lėšos'!E136</f>
        <v>545.19999999999993</v>
      </c>
      <c r="E65" s="16">
        <f>'4 pr._savarankiškosios f-jos'!F179+'6 pr._ugdymo reikmės'!F79+'9 pr._įstaigų pajamos'!F80+'11 pr._nepanaudotos lėšos'!F74+'11 pr._nepanaudotos lėšos'!F136</f>
        <v>454.59999999999997</v>
      </c>
      <c r="F65" s="16">
        <f>'4 pr._savarankiškosios f-jos'!G179+'6 pr._ugdymo reikmės'!G79+'9 pr._įstaigų pajamos'!G80+'11 pr._nepanaudotos lėšos'!G74+'11 pr._nepanaudotos lėšos'!G136</f>
        <v>0</v>
      </c>
      <c r="G65" s="10">
        <f t="shared" ref="G65" si="13">H65+J65</f>
        <v>0</v>
      </c>
      <c r="H65" s="10">
        <f>'4 pr._savarankiškosios f-jos'!I179+'6 pr._ugdymo reikmės'!I79+'9 pr._įstaigų pajamos'!I80+'11 pr._nepanaudotos lėšos'!I74+'11 pr._nepanaudotos lėšos'!I136</f>
        <v>-3.5</v>
      </c>
      <c r="I65" s="10">
        <f>'4 pr._savarankiškosios f-jos'!J179+'6 pr._ugdymo reikmės'!J79+'9 pr._įstaigų pajamos'!J80+'11 pr._nepanaudotos lėšos'!J74+'11 pr._nepanaudotos lėšos'!J136</f>
        <v>0</v>
      </c>
      <c r="J65" s="10">
        <f>'4 pr._savarankiškosios f-jos'!K179+'6 pr._ugdymo reikmės'!K79+'9 pr._įstaigų pajamos'!K80+'11 pr._nepanaudotos lėšos'!K74+'11 pr._nepanaudotos lėšos'!K136</f>
        <v>3.5</v>
      </c>
      <c r="K65" s="92">
        <f t="shared" ref="K65" si="14">L65+N65</f>
        <v>545.19999999999993</v>
      </c>
      <c r="L65" s="92">
        <f>'4 pr._savarankiškosios f-jos'!M179+'6 pr._ugdymo reikmės'!M79+'9 pr._įstaigų pajamos'!M80+'11 pr._nepanaudotos lėšos'!M74+'11 pr._nepanaudotos lėšos'!M136</f>
        <v>541.69999999999993</v>
      </c>
      <c r="M65" s="92">
        <f>'4 pr._savarankiškosios f-jos'!N179+'6 pr._ugdymo reikmės'!N79+'9 pr._įstaigų pajamos'!N80+'11 pr._nepanaudotos lėšos'!N74+'11 pr._nepanaudotos lėšos'!N136</f>
        <v>454.59999999999997</v>
      </c>
      <c r="N65" s="92">
        <f>'4 pr._savarankiškosios f-jos'!O179+'6 pr._ugdymo reikmės'!O79+'9 pr._įstaigų pajamos'!O80+'11 pr._nepanaudotos lėšos'!O74+'11 pr._nepanaudotos lėšos'!O136</f>
        <v>3.5</v>
      </c>
    </row>
    <row r="66" spans="1:15" ht="15.75" customHeight="1" x14ac:dyDescent="0.25">
      <c r="A66" s="5" t="s">
        <v>97</v>
      </c>
      <c r="B66" s="29" t="s">
        <v>27</v>
      </c>
      <c r="C66" s="16">
        <f t="shared" ref="C66:C74" si="15">D66+F66</f>
        <v>366.8</v>
      </c>
      <c r="D66" s="16">
        <f>'4 pr._savarankiškosios f-jos'!E188+'9 pr._įstaigų pajamos'!E83+'7 pr._kita dotacija'!E247+'11 pr._nepanaudotos lėšos'!E81</f>
        <v>366.8</v>
      </c>
      <c r="E66" s="16">
        <f>'4 pr._savarankiškosios f-jos'!F188+'9 pr._įstaigų pajamos'!F83+'7 pr._kita dotacija'!F247+'11 pr._nepanaudotos lėšos'!F81</f>
        <v>308.5</v>
      </c>
      <c r="F66" s="16">
        <f>'4 pr._savarankiškosios f-jos'!G188+'9 pr._įstaigų pajamos'!G83+'7 pr._kita dotacija'!G247+'11 pr._nepanaudotos lėšos'!G81</f>
        <v>0</v>
      </c>
      <c r="G66" s="10">
        <f t="shared" si="11"/>
        <v>0</v>
      </c>
      <c r="H66" s="10">
        <f>'4 pr._savarankiškosios f-jos'!I188+'9 pr._įstaigų pajamos'!I83+'7 pr._kita dotacija'!I247+'11 pr._nepanaudotos lėšos'!I81</f>
        <v>0</v>
      </c>
      <c r="I66" s="10">
        <f>'4 pr._savarankiškosios f-jos'!J188+'9 pr._įstaigų pajamos'!J83+'7 pr._kita dotacija'!J247+'11 pr._nepanaudotos lėšos'!J81</f>
        <v>0</v>
      </c>
      <c r="J66" s="10">
        <f>'4 pr._savarankiškosios f-jos'!K188+'9 pr._įstaigų pajamos'!K83+'7 pr._kita dotacija'!K247+'11 pr._nepanaudotos lėšos'!K81</f>
        <v>0</v>
      </c>
      <c r="K66" s="92">
        <f t="shared" si="12"/>
        <v>366.8</v>
      </c>
      <c r="L66" s="92">
        <f>'4 pr._savarankiškosios f-jos'!M188+'9 pr._įstaigų pajamos'!M83+'7 pr._kita dotacija'!M247+'11 pr._nepanaudotos lėšos'!M81</f>
        <v>366.8</v>
      </c>
      <c r="M66" s="92">
        <f>'4 pr._savarankiškosios f-jos'!N188+'9 pr._įstaigų pajamos'!N83+'7 pr._kita dotacija'!N247+'11 pr._nepanaudotos lėšos'!N81</f>
        <v>308.5</v>
      </c>
      <c r="N66" s="92">
        <f>'4 pr._savarankiškosios f-jos'!O188+'9 pr._įstaigų pajamos'!O83+'7 pr._kita dotacija'!O247+'11 pr._nepanaudotos lėšos'!O81</f>
        <v>0</v>
      </c>
    </row>
    <row r="67" spans="1:15" ht="15" customHeight="1" x14ac:dyDescent="0.25">
      <c r="A67" s="5" t="s">
        <v>138</v>
      </c>
      <c r="B67" s="29" t="s">
        <v>486</v>
      </c>
      <c r="C67" s="16">
        <f t="shared" ref="C67" si="16">D67+F67</f>
        <v>116.69999999999999</v>
      </c>
      <c r="D67" s="16">
        <f>'4 pr._savarankiškosios f-jos'!E189+'7 pr._kita dotacija'!E251+'9 pr._įstaigų pajamos'!E84</f>
        <v>116.69999999999999</v>
      </c>
      <c r="E67" s="16">
        <f>'4 pr._savarankiškosios f-jos'!F189+'7 pr._kita dotacija'!F251+'9 pr._įstaigų pajamos'!F84</f>
        <v>96.5</v>
      </c>
      <c r="F67" s="16">
        <f>'4 pr._savarankiškosios f-jos'!G189+'7 pr._kita dotacija'!G251+'9 pr._įstaigų pajamos'!G84</f>
        <v>0</v>
      </c>
      <c r="G67" s="10">
        <f t="shared" ref="G67" si="17">H67+J67</f>
        <v>0</v>
      </c>
      <c r="H67" s="10">
        <f>'4 pr._savarankiškosios f-jos'!I189+'7 pr._kita dotacija'!I251+'9 pr._įstaigų pajamos'!I84</f>
        <v>0</v>
      </c>
      <c r="I67" s="10">
        <f>'4 pr._savarankiškosios f-jos'!J189+'7 pr._kita dotacija'!J251+'9 pr._įstaigų pajamos'!J84</f>
        <v>0</v>
      </c>
      <c r="J67" s="10">
        <f>'4 pr._savarankiškosios f-jos'!K189+'7 pr._kita dotacija'!K251+'9 pr._įstaigų pajamos'!K84</f>
        <v>0</v>
      </c>
      <c r="K67" s="92">
        <f t="shared" ref="K67" si="18">L67+N67</f>
        <v>116.69999999999999</v>
      </c>
      <c r="L67" s="92">
        <f>'4 pr._savarankiškosios f-jos'!M189+'7 pr._kita dotacija'!M251+'9 pr._įstaigų pajamos'!M84</f>
        <v>116.69999999999999</v>
      </c>
      <c r="M67" s="92">
        <f>'4 pr._savarankiškosios f-jos'!N189+'7 pr._kita dotacija'!N251+'9 pr._įstaigų pajamos'!N84</f>
        <v>96.5</v>
      </c>
      <c r="N67" s="92">
        <f>'4 pr._savarankiškosios f-jos'!O189+'7 pr._kita dotacija'!O251+'9 pr._įstaigų pajamos'!O84</f>
        <v>0</v>
      </c>
    </row>
    <row r="68" spans="1:15" ht="15" customHeight="1" x14ac:dyDescent="0.25">
      <c r="A68" s="5" t="s">
        <v>139</v>
      </c>
      <c r="B68" s="29" t="s">
        <v>47</v>
      </c>
      <c r="C68" s="16">
        <f t="shared" si="15"/>
        <v>151.6</v>
      </c>
      <c r="D68" s="16">
        <f>'4 pr._savarankiškosios f-jos'!E190+'9 pr._įstaigų pajamos'!E85+'7 pr._kita dotacija'!E253+'11 pr._nepanaudotos lėšos'!E82+'11 pr._nepanaudotos lėšos'!E139</f>
        <v>151.6</v>
      </c>
      <c r="E68" s="16">
        <f>'4 pr._savarankiškosios f-jos'!F190+'9 pr._įstaigų pajamos'!F85+'7 pr._kita dotacija'!F253+'11 pr._nepanaudotos lėšos'!F82+'11 pr._nepanaudotos lėšos'!F139</f>
        <v>132.10000000000002</v>
      </c>
      <c r="F68" s="16">
        <f>'4 pr._savarankiškosios f-jos'!G190+'9 pr._įstaigų pajamos'!G85+'7 pr._kita dotacija'!G253+'11 pr._nepanaudotos lėšos'!G82+'11 pr._nepanaudotos lėšos'!G139</f>
        <v>0</v>
      </c>
      <c r="G68" s="10">
        <f t="shared" si="11"/>
        <v>0</v>
      </c>
      <c r="H68" s="10">
        <f>'4 pr._savarankiškosios f-jos'!I190+'9 pr._įstaigų pajamos'!I85+'7 pr._kita dotacija'!I253+'11 pr._nepanaudotos lėšos'!I82+'11 pr._nepanaudotos lėšos'!I139</f>
        <v>0</v>
      </c>
      <c r="I68" s="10">
        <f>'4 pr._savarankiškosios f-jos'!J190+'9 pr._įstaigų pajamos'!J85+'7 pr._kita dotacija'!J253+'11 pr._nepanaudotos lėšos'!J82+'11 pr._nepanaudotos lėšos'!J139</f>
        <v>0</v>
      </c>
      <c r="J68" s="10">
        <f>'4 pr._savarankiškosios f-jos'!K190+'9 pr._įstaigų pajamos'!K85+'7 pr._kita dotacija'!K253+'11 pr._nepanaudotos lėšos'!K82+'11 pr._nepanaudotos lėšos'!K139</f>
        <v>0</v>
      </c>
      <c r="K68" s="92">
        <f t="shared" si="12"/>
        <v>151.6</v>
      </c>
      <c r="L68" s="92">
        <f>'4 pr._savarankiškosios f-jos'!M190+'9 pr._įstaigų pajamos'!M85+'7 pr._kita dotacija'!M253+'11 pr._nepanaudotos lėšos'!M82+'11 pr._nepanaudotos lėšos'!M139</f>
        <v>151.6</v>
      </c>
      <c r="M68" s="92">
        <f>'4 pr._savarankiškosios f-jos'!N190+'9 pr._įstaigų pajamos'!N85+'7 pr._kita dotacija'!N253+'11 pr._nepanaudotos lėšos'!N82+'11 pr._nepanaudotos lėšos'!N139</f>
        <v>132.10000000000002</v>
      </c>
      <c r="N68" s="92">
        <f>'4 pr._savarankiškosios f-jos'!O190+'9 pr._įstaigų pajamos'!O85+'7 pr._kita dotacija'!O253+'11 pr._nepanaudotos lėšos'!O82+'11 pr._nepanaudotos lėšos'!O139</f>
        <v>0</v>
      </c>
    </row>
    <row r="69" spans="1:15" ht="15" customHeight="1" x14ac:dyDescent="0.25">
      <c r="A69" s="5" t="s">
        <v>98</v>
      </c>
      <c r="B69" s="29" t="s">
        <v>48</v>
      </c>
      <c r="C69" s="16">
        <f t="shared" si="15"/>
        <v>131.70000000000002</v>
      </c>
      <c r="D69" s="16">
        <f>'4 pr._savarankiškosios f-jos'!E191+'9 pr._įstaigų pajamos'!E86+'7 pr._kita dotacija'!E257+'11 pr._nepanaudotos lėšos'!E140+'11 pr._nepanaudotos lėšos'!E83</f>
        <v>131.70000000000002</v>
      </c>
      <c r="E69" s="16">
        <f>'4 pr._savarankiškosios f-jos'!F191+'9 pr._įstaigų pajamos'!F86+'7 pr._kita dotacija'!F257+'11 pr._nepanaudotos lėšos'!F140+'11 pr._nepanaudotos lėšos'!F83</f>
        <v>110.39999999999999</v>
      </c>
      <c r="F69" s="16">
        <f>'4 pr._savarankiškosios f-jos'!G191+'9 pr._įstaigų pajamos'!G86+'7 pr._kita dotacija'!G257+'11 pr._nepanaudotos lėšos'!G140+'11 pr._nepanaudotos lėšos'!G83</f>
        <v>0</v>
      </c>
      <c r="G69" s="10">
        <f t="shared" si="11"/>
        <v>0</v>
      </c>
      <c r="H69" s="10">
        <f>'4 pr._savarankiškosios f-jos'!I191+'9 pr._įstaigų pajamos'!I86+'7 pr._kita dotacija'!I257+'11 pr._nepanaudotos lėšos'!I140+'11 pr._nepanaudotos lėšos'!I83</f>
        <v>0</v>
      </c>
      <c r="I69" s="10">
        <f>'4 pr._savarankiškosios f-jos'!J191+'9 pr._įstaigų pajamos'!J86+'7 pr._kita dotacija'!J257+'11 pr._nepanaudotos lėšos'!J140+'11 pr._nepanaudotos lėšos'!J83</f>
        <v>0</v>
      </c>
      <c r="J69" s="10">
        <f>'4 pr._savarankiškosios f-jos'!K191+'9 pr._įstaigų pajamos'!K86+'7 pr._kita dotacija'!K257+'11 pr._nepanaudotos lėšos'!K140+'11 pr._nepanaudotos lėšos'!K83</f>
        <v>0</v>
      </c>
      <c r="K69" s="92">
        <f t="shared" si="12"/>
        <v>131.70000000000002</v>
      </c>
      <c r="L69" s="92">
        <f>'4 pr._savarankiškosios f-jos'!M191+'9 pr._įstaigų pajamos'!M86+'7 pr._kita dotacija'!M257+'11 pr._nepanaudotos lėšos'!M140+'11 pr._nepanaudotos lėšos'!M83</f>
        <v>131.70000000000002</v>
      </c>
      <c r="M69" s="92">
        <f>'4 pr._savarankiškosios f-jos'!N191+'9 pr._įstaigų pajamos'!N86+'7 pr._kita dotacija'!N257+'11 pr._nepanaudotos lėšos'!N140+'11 pr._nepanaudotos lėšos'!N83</f>
        <v>110.39999999999999</v>
      </c>
      <c r="N69" s="92">
        <f>'4 pr._savarankiškosios f-jos'!O191+'9 pr._įstaigų pajamos'!O86+'7 pr._kita dotacija'!O257+'11 pr._nepanaudotos lėšos'!O140+'11 pr._nepanaudotos lėšos'!O83</f>
        <v>0</v>
      </c>
    </row>
    <row r="70" spans="1:15" ht="15" customHeight="1" x14ac:dyDescent="0.25">
      <c r="A70" s="13" t="s">
        <v>140</v>
      </c>
      <c r="B70" s="29" t="s">
        <v>298</v>
      </c>
      <c r="C70" s="16">
        <f t="shared" si="15"/>
        <v>54.800000000000004</v>
      </c>
      <c r="D70" s="16">
        <f>'4 pr._savarankiškosios f-jos'!E192+'9 pr._įstaigų pajamos'!E87+'7 pr._kita dotacija'!E261</f>
        <v>54.800000000000004</v>
      </c>
      <c r="E70" s="16">
        <f>'4 pr._savarankiškosios f-jos'!F192+'9 pr._įstaigų pajamos'!F87+'7 pr._kita dotacija'!F261</f>
        <v>46.7</v>
      </c>
      <c r="F70" s="16">
        <f>'4 pr._savarankiškosios f-jos'!G192+'9 pr._įstaigų pajamos'!G87+'7 pr._kita dotacija'!G261</f>
        <v>0</v>
      </c>
      <c r="G70" s="10">
        <f t="shared" si="11"/>
        <v>0</v>
      </c>
      <c r="H70" s="10">
        <f>'4 pr._savarankiškosios f-jos'!I192+'9 pr._įstaigų pajamos'!I87+'7 pr._kita dotacija'!I261</f>
        <v>0</v>
      </c>
      <c r="I70" s="10">
        <f>'4 pr._savarankiškosios f-jos'!J192+'9 pr._įstaigų pajamos'!J87+'7 pr._kita dotacija'!J261</f>
        <v>0</v>
      </c>
      <c r="J70" s="10">
        <f>'4 pr._savarankiškosios f-jos'!K192+'9 pr._įstaigų pajamos'!K87+'7 pr._kita dotacija'!K261</f>
        <v>0</v>
      </c>
      <c r="K70" s="92">
        <f t="shared" si="12"/>
        <v>54.800000000000004</v>
      </c>
      <c r="L70" s="92">
        <f>'4 pr._savarankiškosios f-jos'!M192+'9 pr._įstaigų pajamos'!M87+'7 pr._kita dotacija'!M261</f>
        <v>54.800000000000004</v>
      </c>
      <c r="M70" s="92">
        <f>'4 pr._savarankiškosios f-jos'!N192+'9 pr._įstaigų pajamos'!N87+'7 pr._kita dotacija'!N261</f>
        <v>46.7</v>
      </c>
      <c r="N70" s="92">
        <f>'4 pr._savarankiškosios f-jos'!O192+'9 pr._įstaigų pajamos'!O87+'7 pr._kita dotacija'!O261</f>
        <v>0</v>
      </c>
    </row>
    <row r="71" spans="1:15" ht="15" customHeight="1" x14ac:dyDescent="0.25">
      <c r="A71" s="37" t="s">
        <v>141</v>
      </c>
      <c r="B71" s="29" t="s">
        <v>487</v>
      </c>
      <c r="C71" s="16">
        <f t="shared" ref="C71" si="19">D71+F71</f>
        <v>115.19999999999999</v>
      </c>
      <c r="D71" s="16">
        <f>'4 pr._savarankiškosios f-jos'!E193+'7 pr._kita dotacija'!E265+'9 pr._įstaigų pajamos'!E88</f>
        <v>115.19999999999999</v>
      </c>
      <c r="E71" s="16">
        <f>'4 pr._savarankiškosios f-jos'!F193+'7 pr._kita dotacija'!F265+'9 pr._įstaigų pajamos'!F88</f>
        <v>99</v>
      </c>
      <c r="F71" s="16">
        <f>'4 pr._savarankiškosios f-jos'!G193+'7 pr._kita dotacija'!G265+'9 pr._įstaigų pajamos'!G88</f>
        <v>0</v>
      </c>
      <c r="G71" s="10">
        <f t="shared" ref="G71" si="20">H71+J71</f>
        <v>0</v>
      </c>
      <c r="H71" s="10">
        <f>'4 pr._savarankiškosios f-jos'!I193+'7 pr._kita dotacija'!I265+'9 pr._įstaigų pajamos'!I88</f>
        <v>0</v>
      </c>
      <c r="I71" s="10">
        <f>'4 pr._savarankiškosios f-jos'!J193+'7 pr._kita dotacija'!J265+'9 pr._įstaigų pajamos'!J88</f>
        <v>0</v>
      </c>
      <c r="J71" s="10">
        <f>'4 pr._savarankiškosios f-jos'!K193+'7 pr._kita dotacija'!K265+'9 pr._įstaigų pajamos'!K88</f>
        <v>0</v>
      </c>
      <c r="K71" s="92">
        <f t="shared" ref="K71" si="21">L71+N71</f>
        <v>115.19999999999999</v>
      </c>
      <c r="L71" s="92">
        <f>'4 pr._savarankiškosios f-jos'!M193+'7 pr._kita dotacija'!M265+'9 pr._įstaigų pajamos'!M88</f>
        <v>115.19999999999999</v>
      </c>
      <c r="M71" s="92">
        <f>'4 pr._savarankiškosios f-jos'!N193+'7 pr._kita dotacija'!N265+'9 pr._įstaigų pajamos'!N88</f>
        <v>99</v>
      </c>
      <c r="N71" s="92">
        <f>'4 pr._savarankiškosios f-jos'!O193+'7 pr._kita dotacija'!O265+'9 pr._įstaigų pajamos'!O88</f>
        <v>0</v>
      </c>
    </row>
    <row r="72" spans="1:15" ht="15" customHeight="1" x14ac:dyDescent="0.25">
      <c r="A72" s="39" t="s">
        <v>99</v>
      </c>
      <c r="B72" s="29" t="s">
        <v>55</v>
      </c>
      <c r="C72" s="16">
        <f t="shared" si="15"/>
        <v>100.4</v>
      </c>
      <c r="D72" s="16">
        <f>'4 pr._savarankiškosios f-jos'!E194+'9 pr._įstaigų pajamos'!E89+'7 pr._kita dotacija'!E267+'11 pr._nepanaudotos lėšos'!E141+'11 pr._nepanaudotos lėšos'!E84</f>
        <v>100.4</v>
      </c>
      <c r="E72" s="16">
        <f>'4 pr._savarankiškosios f-jos'!F194+'9 pr._įstaigų pajamos'!F89+'7 pr._kita dotacija'!F267+'11 pr._nepanaudotos lėšos'!F141+'11 pr._nepanaudotos lėšos'!F84</f>
        <v>80.2</v>
      </c>
      <c r="F72" s="16">
        <f>'4 pr._savarankiškosios f-jos'!G194+'9 pr._įstaigų pajamos'!G89+'7 pr._kita dotacija'!G267+'11 pr._nepanaudotos lėšos'!G141+'11 pr._nepanaudotos lėšos'!G84</f>
        <v>0</v>
      </c>
      <c r="G72" s="10">
        <f t="shared" si="11"/>
        <v>0</v>
      </c>
      <c r="H72" s="10">
        <f>'4 pr._savarankiškosios f-jos'!I194+'9 pr._įstaigų pajamos'!I89+'7 pr._kita dotacija'!I267+'11 pr._nepanaudotos lėšos'!I141+'11 pr._nepanaudotos lėšos'!I84</f>
        <v>0</v>
      </c>
      <c r="I72" s="10">
        <f>'4 pr._savarankiškosios f-jos'!J194+'9 pr._įstaigų pajamos'!J89+'7 pr._kita dotacija'!J267+'11 pr._nepanaudotos lėšos'!J141+'11 pr._nepanaudotos lėšos'!J84</f>
        <v>0</v>
      </c>
      <c r="J72" s="10">
        <f>'4 pr._savarankiškosios f-jos'!K194+'9 pr._įstaigų pajamos'!K89+'7 pr._kita dotacija'!K267+'11 pr._nepanaudotos lėšos'!K141+'11 pr._nepanaudotos lėšos'!K84</f>
        <v>0</v>
      </c>
      <c r="K72" s="92">
        <f t="shared" si="12"/>
        <v>100.4</v>
      </c>
      <c r="L72" s="92">
        <f>'4 pr._savarankiškosios f-jos'!M194+'9 pr._įstaigų pajamos'!M89+'7 pr._kita dotacija'!M267+'11 pr._nepanaudotos lėšos'!M141+'11 pr._nepanaudotos lėšos'!M84</f>
        <v>100.4</v>
      </c>
      <c r="M72" s="92">
        <f>'4 pr._savarankiškosios f-jos'!N194+'9 pr._įstaigų pajamos'!N89+'7 pr._kita dotacija'!N267+'11 pr._nepanaudotos lėšos'!N141+'11 pr._nepanaudotos lėšos'!N84</f>
        <v>80.2</v>
      </c>
      <c r="N72" s="92">
        <f>'4 pr._savarankiškosios f-jos'!O194+'9 pr._įstaigų pajamos'!O89+'7 pr._kita dotacija'!O267+'11 pr._nepanaudotos lėšos'!O141+'11 pr._nepanaudotos lėšos'!O84</f>
        <v>0</v>
      </c>
    </row>
    <row r="73" spans="1:15" ht="15" customHeight="1" x14ac:dyDescent="0.25">
      <c r="A73" s="32" t="s">
        <v>100</v>
      </c>
      <c r="B73" s="29" t="s">
        <v>28</v>
      </c>
      <c r="C73" s="16">
        <f t="shared" si="15"/>
        <v>691.3</v>
      </c>
      <c r="D73" s="16">
        <f>'4 pr._savarankiškosios f-jos'!E195+'9 pr._įstaigų pajamos'!E90+'7 pr._kita dotacija'!E271+'10 pr._skolintos lėšos'!E48+'11 pr._nepanaudotos lėšos'!E85+'11 pr._nepanaudotos lėšos'!E143</f>
        <v>645.4</v>
      </c>
      <c r="E73" s="16">
        <f>'4 pr._savarankiškosios f-jos'!F195+'9 pr._įstaigų pajamos'!F90+'7 pr._kita dotacija'!F271+'10 pr._skolintos lėšos'!F48+'11 pr._nepanaudotos lėšos'!F85+'11 pr._nepanaudotos lėšos'!F143</f>
        <v>544</v>
      </c>
      <c r="F73" s="16">
        <f>'4 pr._savarankiškosios f-jos'!G195+'9 pr._įstaigų pajamos'!G90+'7 pr._kita dotacija'!G271+'10 pr._skolintos lėšos'!G48+'11 pr._nepanaudotos lėšos'!G85+'11 pr._nepanaudotos lėšos'!G143</f>
        <v>45.9</v>
      </c>
      <c r="G73" s="10">
        <f t="shared" si="11"/>
        <v>0</v>
      </c>
      <c r="H73" s="10">
        <f>'4 pr._savarankiškosios f-jos'!I195+'9 pr._įstaigų pajamos'!I90+'7 pr._kita dotacija'!I271+'10 pr._skolintos lėšos'!I48+'11 pr._nepanaudotos lėšos'!I85+'11 pr._nepanaudotos lėšos'!I143</f>
        <v>0</v>
      </c>
      <c r="I73" s="10">
        <f>'4 pr._savarankiškosios f-jos'!J195+'9 pr._įstaigų pajamos'!J90+'7 pr._kita dotacija'!J271+'10 pr._skolintos lėšos'!J48+'11 pr._nepanaudotos lėšos'!J85+'11 pr._nepanaudotos lėšos'!J143</f>
        <v>0</v>
      </c>
      <c r="J73" s="10">
        <f>'4 pr._savarankiškosios f-jos'!K195+'9 pr._įstaigų pajamos'!K90+'7 pr._kita dotacija'!K271+'10 pr._skolintos lėšos'!K48+'11 pr._nepanaudotos lėšos'!K85+'11 pr._nepanaudotos lėšos'!K143</f>
        <v>0</v>
      </c>
      <c r="K73" s="92">
        <f t="shared" si="12"/>
        <v>691.3</v>
      </c>
      <c r="L73" s="92">
        <f>'4 pr._savarankiškosios f-jos'!M195+'9 pr._įstaigų pajamos'!M90+'7 pr._kita dotacija'!M271+'10 pr._skolintos lėšos'!M48+'11 pr._nepanaudotos lėšos'!M85+'11 pr._nepanaudotos lėšos'!M143</f>
        <v>645.4</v>
      </c>
      <c r="M73" s="92">
        <f>'4 pr._savarankiškosios f-jos'!N195+'9 pr._įstaigų pajamos'!N90+'7 pr._kita dotacija'!N271+'10 pr._skolintos lėšos'!N48+'11 pr._nepanaudotos lėšos'!N85+'11 pr._nepanaudotos lėšos'!N143</f>
        <v>544</v>
      </c>
      <c r="N73" s="92">
        <f>'4 pr._savarankiškosios f-jos'!O195+'9 pr._įstaigų pajamos'!O90+'7 pr._kita dotacija'!O271+'10 pr._skolintos lėšos'!O48+'11 pr._nepanaudotos lėšos'!O85+'11 pr._nepanaudotos lėšos'!O143</f>
        <v>45.9</v>
      </c>
    </row>
    <row r="74" spans="1:15" ht="15" customHeight="1" x14ac:dyDescent="0.25">
      <c r="A74" s="32" t="s">
        <v>101</v>
      </c>
      <c r="B74" s="12" t="s">
        <v>29</v>
      </c>
      <c r="C74" s="16">
        <f t="shared" si="15"/>
        <v>257.29999999999995</v>
      </c>
      <c r="D74" s="16">
        <f>'4 pr._savarankiškosios f-jos'!E196+'9 pr._įstaigų pajamos'!E91+'7 pr._kita dotacija'!E275+'11 pr._nepanaudotos lėšos'!E86+'11 pr._nepanaudotos lėšos'!E144</f>
        <v>257.29999999999995</v>
      </c>
      <c r="E74" s="16">
        <f>'4 pr._savarankiškosios f-jos'!F196+'9 pr._įstaigų pajamos'!F91+'7 pr._kita dotacija'!F275+'11 pr._nepanaudotos lėšos'!F86+'11 pr._nepanaudotos lėšos'!F144</f>
        <v>225</v>
      </c>
      <c r="F74" s="16">
        <f>'4 pr._savarankiškosios f-jos'!G196+'9 pr._įstaigų pajamos'!G91+'7 pr._kita dotacija'!G275+'11 pr._nepanaudotos lėšos'!G86+'11 pr._nepanaudotos lėšos'!G144</f>
        <v>0</v>
      </c>
      <c r="G74" s="10">
        <f t="shared" si="11"/>
        <v>0</v>
      </c>
      <c r="H74" s="10">
        <f>'4 pr._savarankiškosios f-jos'!I196+'9 pr._įstaigų pajamos'!I91+'7 pr._kita dotacija'!I275+'11 pr._nepanaudotos lėšos'!I86+'11 pr._nepanaudotos lėšos'!I144</f>
        <v>0</v>
      </c>
      <c r="I74" s="10">
        <f>'4 pr._savarankiškosios f-jos'!J196+'9 pr._įstaigų pajamos'!J91+'7 pr._kita dotacija'!J275+'11 pr._nepanaudotos lėšos'!J86+'11 pr._nepanaudotos lėšos'!J144</f>
        <v>0</v>
      </c>
      <c r="J74" s="10">
        <f>'4 pr._savarankiškosios f-jos'!K196+'9 pr._įstaigų pajamos'!K91+'7 pr._kita dotacija'!K275+'11 pr._nepanaudotos lėšos'!K86+'11 pr._nepanaudotos lėšos'!K144</f>
        <v>0</v>
      </c>
      <c r="K74" s="92">
        <f t="shared" si="12"/>
        <v>257.29999999999995</v>
      </c>
      <c r="L74" s="92">
        <f>'4 pr._savarankiškosios f-jos'!M196+'9 pr._įstaigų pajamos'!M91+'7 pr._kita dotacija'!M275+'11 pr._nepanaudotos lėšos'!M86+'11 pr._nepanaudotos lėšos'!M144</f>
        <v>257.29999999999995</v>
      </c>
      <c r="M74" s="92">
        <f>'4 pr._savarankiškosios f-jos'!N196+'9 pr._įstaigų pajamos'!N91+'7 pr._kita dotacija'!N275+'11 pr._nepanaudotos lėšos'!N86+'11 pr._nepanaudotos lėšos'!N144</f>
        <v>225</v>
      </c>
      <c r="N74" s="92">
        <f>'4 pr._savarankiškosios f-jos'!O196+'9 pr._įstaigų pajamos'!O91+'7 pr._kita dotacija'!O275+'11 pr._nepanaudotos lėšos'!O86+'11 pr._nepanaudotos lėšos'!O144</f>
        <v>0</v>
      </c>
    </row>
    <row r="75" spans="1:15" ht="15" customHeight="1" x14ac:dyDescent="0.25">
      <c r="A75" s="32" t="s">
        <v>102</v>
      </c>
      <c r="B75" s="78" t="s">
        <v>42</v>
      </c>
      <c r="C75" s="16">
        <f>D75+F75</f>
        <v>724.9</v>
      </c>
      <c r="D75" s="16">
        <f>'4 pr._savarankiškosios f-jos'!E202+'9 pr._įstaigų pajamos'!E94+'7 pr._kita dotacija'!E286+'11 pr._nepanaudotos lėšos'!E90+'11 pr._nepanaudotos lėšos'!E148</f>
        <v>724.9</v>
      </c>
      <c r="E75" s="16">
        <f>'4 pr._savarankiškosios f-jos'!F202+'9 pr._įstaigų pajamos'!F94+'7 pr._kita dotacija'!F286+'11 pr._nepanaudotos lėšos'!F90+'11 pr._nepanaudotos lėšos'!F148</f>
        <v>562.5</v>
      </c>
      <c r="F75" s="16">
        <f>'4 pr._savarankiškosios f-jos'!G202+'9 pr._įstaigų pajamos'!G94+'7 pr._kita dotacija'!G286+'11 pr._nepanaudotos lėšos'!G90+'11 pr._nepanaudotos lėšos'!G148</f>
        <v>0</v>
      </c>
      <c r="G75" s="10">
        <f t="shared" si="11"/>
        <v>0</v>
      </c>
      <c r="H75" s="10">
        <f>'4 pr._savarankiškosios f-jos'!I202+'9 pr._įstaigų pajamos'!I94+'7 pr._kita dotacija'!I286+'11 pr._nepanaudotos lėšos'!I90+'11 pr._nepanaudotos lėšos'!I148</f>
        <v>0</v>
      </c>
      <c r="I75" s="10">
        <f>'4 pr._savarankiškosios f-jos'!J202+'9 pr._įstaigų pajamos'!J94+'7 pr._kita dotacija'!J286+'11 pr._nepanaudotos lėšos'!J90+'11 pr._nepanaudotos lėšos'!J148</f>
        <v>0</v>
      </c>
      <c r="J75" s="10">
        <f>'4 pr._savarankiškosios f-jos'!K202+'9 pr._įstaigų pajamos'!K94+'7 pr._kita dotacija'!K286+'11 pr._nepanaudotos lėšos'!K90+'11 pr._nepanaudotos lėšos'!K148</f>
        <v>0</v>
      </c>
      <c r="K75" s="92">
        <f t="shared" si="12"/>
        <v>724.9</v>
      </c>
      <c r="L75" s="92">
        <f>'4 pr._savarankiškosios f-jos'!M202+'9 pr._įstaigų pajamos'!M94+'7 pr._kita dotacija'!M286+'11 pr._nepanaudotos lėšos'!M90+'11 pr._nepanaudotos lėšos'!M148</f>
        <v>724.9</v>
      </c>
      <c r="M75" s="92">
        <f>'4 pr._savarankiškosios f-jos'!N202+'9 pr._įstaigų pajamos'!N94+'7 pr._kita dotacija'!N286+'11 pr._nepanaudotos lėšos'!N90+'11 pr._nepanaudotos lėšos'!N148</f>
        <v>562.5</v>
      </c>
      <c r="N75" s="92">
        <f>'4 pr._savarankiškosios f-jos'!O202+'9 pr._įstaigų pajamos'!O94+'7 pr._kita dotacija'!O286+'11 pr._nepanaudotos lėšos'!O90+'11 pr._nepanaudotos lėšos'!O148</f>
        <v>0</v>
      </c>
    </row>
    <row r="76" spans="1:15" ht="15" customHeight="1" x14ac:dyDescent="0.25">
      <c r="A76" s="32" t="s">
        <v>103</v>
      </c>
      <c r="B76" s="29" t="s">
        <v>43</v>
      </c>
      <c r="C76" s="16">
        <f>D76+F76</f>
        <v>1437.6</v>
      </c>
      <c r="D76" s="16">
        <f>'4 pr._savarankiškosios f-jos'!E203+'5 pr._valstybinės f-jos'!E140+'9 pr._įstaigų pajamos'!E95+'7 pr._kita dotacija'!E288+'11 pr._nepanaudotos lėšos'!E91+'11 pr._nepanaudotos lėšos'!E149+'11 pr._nepanaudotos lėšos'!E171</f>
        <v>1437.6</v>
      </c>
      <c r="E76" s="16">
        <f>'4 pr._savarankiškosios f-jos'!F203+'5 pr._valstybinės f-jos'!F140+'9 pr._įstaigų pajamos'!F95+'7 pr._kita dotacija'!F288+'11 pr._nepanaudotos lėšos'!F91+'11 pr._nepanaudotos lėšos'!F149+'11 pr._nepanaudotos lėšos'!F171</f>
        <v>1277.4000000000001</v>
      </c>
      <c r="F76" s="16">
        <f>'4 pr._savarankiškosios f-jos'!G203+'5 pr._valstybinės f-jos'!G140+'9 pr._įstaigų pajamos'!G95+'7 pr._kita dotacija'!G288+'11 pr._nepanaudotos lėšos'!G91+'11 pr._nepanaudotos lėšos'!G149+'11 pr._nepanaudotos lėšos'!G171</f>
        <v>0</v>
      </c>
      <c r="G76" s="10">
        <f t="shared" ref="G76" si="22">H76+J76</f>
        <v>0</v>
      </c>
      <c r="H76" s="10">
        <f>'4 pr._savarankiškosios f-jos'!I203+'5 pr._valstybinės f-jos'!I140+'9 pr._įstaigų pajamos'!I95+'7 pr._kita dotacija'!I288+'11 pr._nepanaudotos lėšos'!I91+'11 pr._nepanaudotos lėšos'!I149+'11 pr._nepanaudotos lėšos'!I171</f>
        <v>0</v>
      </c>
      <c r="I76" s="10">
        <f>'4 pr._savarankiškosios f-jos'!J203+'5 pr._valstybinės f-jos'!J140+'9 pr._įstaigų pajamos'!J95+'7 pr._kita dotacija'!J288+'11 pr._nepanaudotos lėšos'!J91+'11 pr._nepanaudotos lėšos'!J149+'11 pr._nepanaudotos lėšos'!J171</f>
        <v>0</v>
      </c>
      <c r="J76" s="10">
        <f>'4 pr._savarankiškosios f-jos'!K203+'5 pr._valstybinės f-jos'!K140+'9 pr._įstaigų pajamos'!K95+'7 pr._kita dotacija'!K288+'11 pr._nepanaudotos lėšos'!K91+'11 pr._nepanaudotos lėšos'!K149+'11 pr._nepanaudotos lėšos'!K171</f>
        <v>0</v>
      </c>
      <c r="K76" s="92">
        <f t="shared" ref="K76" si="23">L76+N76</f>
        <v>1437.6</v>
      </c>
      <c r="L76" s="92">
        <f>'4 pr._savarankiškosios f-jos'!M203+'5 pr._valstybinės f-jos'!M140+'9 pr._įstaigų pajamos'!M95+'7 pr._kita dotacija'!M288+'11 pr._nepanaudotos lėšos'!M91+'11 pr._nepanaudotos lėšos'!M149+'11 pr._nepanaudotos lėšos'!M171</f>
        <v>1437.6</v>
      </c>
      <c r="M76" s="92">
        <f>'4 pr._savarankiškosios f-jos'!N203+'5 pr._valstybinės f-jos'!N140+'9 pr._įstaigų pajamos'!N95+'7 pr._kita dotacija'!N288+'11 pr._nepanaudotos lėšos'!N91+'11 pr._nepanaudotos lėšos'!N149+'11 pr._nepanaudotos lėšos'!N171</f>
        <v>1277.4000000000001</v>
      </c>
      <c r="N76" s="92">
        <f>'4 pr._savarankiškosios f-jos'!O203+'5 pr._valstybinės f-jos'!O140+'9 pr._įstaigų pajamos'!O95+'7 pr._kita dotacija'!O288+'11 pr._nepanaudotos lėšos'!O91+'11 pr._nepanaudotos lėšos'!O149+'11 pr._nepanaudotos lėšos'!O171</f>
        <v>0</v>
      </c>
    </row>
    <row r="77" spans="1:15" s="36" customFormat="1" ht="15" customHeight="1" x14ac:dyDescent="0.25">
      <c r="A77" s="32" t="s">
        <v>147</v>
      </c>
      <c r="B77" s="12" t="s">
        <v>57</v>
      </c>
      <c r="C77" s="16">
        <f>D77+F77</f>
        <v>326.3</v>
      </c>
      <c r="D77" s="16">
        <f>'4 pr._savarankiškosios f-jos'!E204+'7 pr._kita dotacija'!E292+'9 pr._įstaigų pajamos'!E96+'11 pr._nepanaudotos lėšos'!E92</f>
        <v>326.3</v>
      </c>
      <c r="E77" s="16">
        <f>'4 pr._savarankiškosios f-jos'!F204+'7 pr._kita dotacija'!F292+'9 pr._įstaigų pajamos'!F96+'11 pr._nepanaudotos lėšos'!F92</f>
        <v>269.10000000000002</v>
      </c>
      <c r="F77" s="16">
        <f>'4 pr._savarankiškosios f-jos'!G204+'7 pr._kita dotacija'!G292+'9 pr._įstaigų pajamos'!G96+'11 pr._nepanaudotos lėšos'!G92</f>
        <v>0</v>
      </c>
      <c r="G77" s="10">
        <f t="shared" ref="G77:G78" si="24">H77+J77</f>
        <v>0</v>
      </c>
      <c r="H77" s="10">
        <f>'4 pr._savarankiškosios f-jos'!I204+'7 pr._kita dotacija'!I292+'9 pr._įstaigų pajamos'!I96+'11 pr._nepanaudotos lėšos'!I92</f>
        <v>0</v>
      </c>
      <c r="I77" s="10">
        <f>'4 pr._savarankiškosios f-jos'!J204+'7 pr._kita dotacija'!J292+'9 pr._įstaigų pajamos'!J96+'11 pr._nepanaudotos lėšos'!J92</f>
        <v>0</v>
      </c>
      <c r="J77" s="10">
        <f>'4 pr._savarankiškosios f-jos'!K204+'7 pr._kita dotacija'!K292+'9 pr._įstaigų pajamos'!K96+'11 pr._nepanaudotos lėšos'!K92</f>
        <v>0</v>
      </c>
      <c r="K77" s="92">
        <f t="shared" ref="K77:K78" si="25">L77+N77</f>
        <v>326.3</v>
      </c>
      <c r="L77" s="92">
        <f>'4 pr._savarankiškosios f-jos'!M204+'7 pr._kita dotacija'!M292+'9 pr._įstaigų pajamos'!M96+'11 pr._nepanaudotos lėšos'!M92</f>
        <v>326.3</v>
      </c>
      <c r="M77" s="92">
        <f>'4 pr._savarankiškosios f-jos'!N204+'7 pr._kita dotacija'!N292+'9 pr._įstaigų pajamos'!N96+'11 pr._nepanaudotos lėšos'!N92</f>
        <v>269.10000000000002</v>
      </c>
      <c r="N77" s="92">
        <f>'4 pr._savarankiškosios f-jos'!O204+'7 pr._kita dotacija'!O292+'9 pr._įstaigų pajamos'!O96+'11 pr._nepanaudotos lėšos'!O92</f>
        <v>0</v>
      </c>
      <c r="O77" s="2"/>
    </row>
    <row r="78" spans="1:15" s="36" customFormat="1" ht="15" customHeight="1" x14ac:dyDescent="0.25">
      <c r="A78" s="32" t="s">
        <v>104</v>
      </c>
      <c r="B78" s="12" t="s">
        <v>329</v>
      </c>
      <c r="C78" s="16">
        <f>D78+F78</f>
        <v>526.9</v>
      </c>
      <c r="D78" s="16">
        <f>'4 pr._savarankiškosios f-jos'!E205+'7 pr._kita dotacija'!E298+'9 pr._įstaigų pajamos'!E97+'11 pr._nepanaudotos lėšos'!E93+'11 pr._nepanaudotos lėšos'!E150</f>
        <v>526.9</v>
      </c>
      <c r="E78" s="16">
        <f>'4 pr._savarankiškosios f-jos'!F205+'7 pr._kita dotacija'!F298+'9 pr._įstaigų pajamos'!F97+'11 pr._nepanaudotos lėšos'!F93+'11 pr._nepanaudotos lėšos'!F150</f>
        <v>451</v>
      </c>
      <c r="F78" s="16">
        <f>'4 pr._savarankiškosios f-jos'!G205+'7 pr._kita dotacija'!G298+'9 pr._įstaigų pajamos'!G97+'11 pr._nepanaudotos lėšos'!G93+'11 pr._nepanaudotos lėšos'!G150</f>
        <v>0</v>
      </c>
      <c r="G78" s="10">
        <f t="shared" si="24"/>
        <v>0</v>
      </c>
      <c r="H78" s="10">
        <f>'4 pr._savarankiškosios f-jos'!I205+'7 pr._kita dotacija'!I298+'9 pr._įstaigų pajamos'!I97+'11 pr._nepanaudotos lėšos'!I93+'11 pr._nepanaudotos lėšos'!I150</f>
        <v>0</v>
      </c>
      <c r="I78" s="10">
        <f>'4 pr._savarankiškosios f-jos'!J205+'7 pr._kita dotacija'!J298+'9 pr._įstaigų pajamos'!J97+'11 pr._nepanaudotos lėšos'!J93+'11 pr._nepanaudotos lėšos'!J150</f>
        <v>0</v>
      </c>
      <c r="J78" s="10">
        <f>'4 pr._savarankiškosios f-jos'!K205+'7 pr._kita dotacija'!K298+'9 pr._įstaigų pajamos'!K97+'11 pr._nepanaudotos lėšos'!K93+'11 pr._nepanaudotos lėšos'!K150</f>
        <v>0</v>
      </c>
      <c r="K78" s="92">
        <f t="shared" si="25"/>
        <v>526.9</v>
      </c>
      <c r="L78" s="92">
        <f>'4 pr._savarankiškosios f-jos'!M205+'7 pr._kita dotacija'!M298+'9 pr._įstaigų pajamos'!M97+'11 pr._nepanaudotos lėšos'!M93+'11 pr._nepanaudotos lėšos'!M150</f>
        <v>526.9</v>
      </c>
      <c r="M78" s="92">
        <f>'4 pr._savarankiškosios f-jos'!N205+'7 pr._kita dotacija'!N298+'9 pr._įstaigų pajamos'!N97+'11 pr._nepanaudotos lėšos'!N93+'11 pr._nepanaudotos lėšos'!N150</f>
        <v>451</v>
      </c>
      <c r="N78" s="92">
        <f>'4 pr._savarankiškosios f-jos'!O205+'7 pr._kita dotacija'!O298+'9 pr._įstaigų pajamos'!O97+'11 pr._nepanaudotos lėšos'!O93+'11 pr._nepanaudotos lėšos'!O150</f>
        <v>0</v>
      </c>
      <c r="O78" s="2"/>
    </row>
    <row r="79" spans="1:15" ht="15.95" customHeight="1" x14ac:dyDescent="0.25">
      <c r="A79" s="20" t="s">
        <v>105</v>
      </c>
      <c r="B79" s="44" t="s">
        <v>153</v>
      </c>
      <c r="C79" s="44">
        <f t="shared" ref="C79:K79" si="26">SUM(C27:C78)</f>
        <v>55717.299999999988</v>
      </c>
      <c r="D79" s="44">
        <f t="shared" si="26"/>
        <v>44536.19999999999</v>
      </c>
      <c r="E79" s="44">
        <f t="shared" si="26"/>
        <v>27350.499999999996</v>
      </c>
      <c r="F79" s="44">
        <f t="shared" si="26"/>
        <v>11181.099999999997</v>
      </c>
      <c r="G79" s="44">
        <f t="shared" si="26"/>
        <v>114.79999999999998</v>
      </c>
      <c r="H79" s="44">
        <f t="shared" si="26"/>
        <v>86.299999999999983</v>
      </c>
      <c r="I79" s="44">
        <f t="shared" si="26"/>
        <v>-6.6</v>
      </c>
      <c r="J79" s="44">
        <f t="shared" si="26"/>
        <v>28.5</v>
      </c>
      <c r="K79" s="48">
        <f t="shared" si="26"/>
        <v>55832.099999999991</v>
      </c>
      <c r="L79" s="48">
        <f>SUM(L27:L78)</f>
        <v>44622.499999999993</v>
      </c>
      <c r="M79" s="48">
        <f>SUM(M27:M78)</f>
        <v>27343.899999999994</v>
      </c>
      <c r="N79" s="48">
        <f>SUM(N27:N78)</f>
        <v>11209.599999999997</v>
      </c>
    </row>
    <row r="80" spans="1:15" x14ac:dyDescent="0.25">
      <c r="A80" s="6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6" x14ac:dyDescent="0.25">
      <c r="A81" s="6"/>
      <c r="B81" s="6"/>
      <c r="C81" s="6"/>
      <c r="D81" s="6"/>
      <c r="E81" s="6"/>
      <c r="F81" s="6"/>
    </row>
    <row r="82" spans="1:6" x14ac:dyDescent="0.25">
      <c r="A82" s="6"/>
      <c r="B82" s="6"/>
      <c r="C82" s="6"/>
      <c r="D82" s="6"/>
      <c r="E82" s="6"/>
      <c r="F82" s="6"/>
    </row>
    <row r="83" spans="1:6" x14ac:dyDescent="0.25">
      <c r="A83" s="6"/>
      <c r="B83" s="6"/>
      <c r="C83" s="6">
        <v>55717.3</v>
      </c>
      <c r="D83" s="6">
        <v>44536.2</v>
      </c>
      <c r="E83" s="6">
        <v>27350.5</v>
      </c>
      <c r="F83" s="6">
        <v>11181.1</v>
      </c>
    </row>
    <row r="84" spans="1:6" x14ac:dyDescent="0.25">
      <c r="A84" s="6"/>
      <c r="B84" s="6"/>
      <c r="C84" s="6"/>
      <c r="D84" s="6"/>
      <c r="E84" s="6"/>
      <c r="F84" s="6"/>
    </row>
    <row r="85" spans="1:6" x14ac:dyDescent="0.25">
      <c r="A85" s="6"/>
      <c r="B85" s="6"/>
      <c r="C85" s="6"/>
      <c r="D85" s="6"/>
      <c r="E85" s="6"/>
      <c r="F85" s="6"/>
    </row>
    <row r="86" spans="1:6" x14ac:dyDescent="0.25">
      <c r="A86" s="6"/>
      <c r="B86" s="6"/>
      <c r="C86" s="6"/>
      <c r="D86" s="6"/>
      <c r="E86" s="6"/>
      <c r="F86" s="6"/>
    </row>
    <row r="87" spans="1:6" x14ac:dyDescent="0.25">
      <c r="A87" s="6"/>
      <c r="B87" s="6"/>
      <c r="C87" s="6"/>
      <c r="D87" s="6"/>
      <c r="E87" s="6"/>
      <c r="F87" s="6"/>
    </row>
    <row r="88" spans="1:6" x14ac:dyDescent="0.25">
      <c r="A88" s="6"/>
      <c r="B88" s="6"/>
      <c r="C88" s="6"/>
      <c r="D88" s="6"/>
      <c r="E88" s="6"/>
      <c r="F88" s="6"/>
    </row>
    <row r="89" spans="1:6" x14ac:dyDescent="0.25">
      <c r="A89" s="6"/>
      <c r="B89" s="6"/>
      <c r="C89" s="6"/>
      <c r="D89" s="6"/>
      <c r="E89" s="6"/>
      <c r="F89" s="6"/>
    </row>
    <row r="90" spans="1:6" x14ac:dyDescent="0.25">
      <c r="A90" s="6"/>
      <c r="B90" s="6"/>
      <c r="C90" s="6"/>
      <c r="D90" s="6"/>
      <c r="E90" s="6"/>
      <c r="F90" s="6"/>
    </row>
    <row r="91" spans="1:6" x14ac:dyDescent="0.25">
      <c r="A91" s="6"/>
      <c r="B91" s="6"/>
      <c r="C91" s="6"/>
      <c r="D91" s="6"/>
      <c r="E91" s="6"/>
      <c r="F91" s="6"/>
    </row>
    <row r="92" spans="1:6" x14ac:dyDescent="0.25">
      <c r="A92" s="6"/>
      <c r="B92" s="6"/>
      <c r="C92" s="6"/>
      <c r="D92" s="6"/>
      <c r="E92" s="6"/>
      <c r="F92" s="6"/>
    </row>
    <row r="93" spans="1:6" x14ac:dyDescent="0.25">
      <c r="A93" s="6"/>
      <c r="B93" s="6"/>
      <c r="C93" s="6"/>
      <c r="D93" s="6"/>
      <c r="E93" s="6"/>
      <c r="F93" s="6"/>
    </row>
    <row r="94" spans="1:6" x14ac:dyDescent="0.25">
      <c r="A94" s="6"/>
      <c r="B94" s="6"/>
      <c r="C94" s="6"/>
      <c r="D94" s="6"/>
      <c r="E94" s="6"/>
      <c r="F94" s="6"/>
    </row>
    <row r="95" spans="1:6" x14ac:dyDescent="0.25">
      <c r="A95" s="6"/>
      <c r="B95" s="6"/>
      <c r="C95" s="6"/>
      <c r="D95" s="6"/>
      <c r="E95" s="6"/>
      <c r="F95" s="6"/>
    </row>
    <row r="96" spans="1:6" x14ac:dyDescent="0.25">
      <c r="A96" s="6"/>
      <c r="B96" s="6"/>
      <c r="C96" s="6"/>
      <c r="D96" s="6"/>
      <c r="E96" s="6"/>
      <c r="F96" s="6"/>
    </row>
    <row r="97" spans="1:6" x14ac:dyDescent="0.25">
      <c r="A97" s="6"/>
      <c r="B97" s="6"/>
      <c r="C97" s="6"/>
      <c r="D97" s="6"/>
      <c r="E97" s="6"/>
      <c r="F97" s="6"/>
    </row>
    <row r="98" spans="1:6" x14ac:dyDescent="0.25">
      <c r="A98" s="6"/>
      <c r="B98" s="6"/>
      <c r="C98" s="6"/>
      <c r="D98" s="6"/>
      <c r="E98" s="6"/>
      <c r="F98" s="6"/>
    </row>
    <row r="99" spans="1:6" x14ac:dyDescent="0.25">
      <c r="A99" s="6"/>
      <c r="B99" s="6"/>
      <c r="C99" s="6"/>
      <c r="D99" s="6"/>
      <c r="E99" s="6"/>
      <c r="F99" s="6"/>
    </row>
    <row r="100" spans="1:6" x14ac:dyDescent="0.25">
      <c r="A100" s="6"/>
      <c r="B100" s="6"/>
      <c r="C100" s="6"/>
      <c r="D100" s="6"/>
      <c r="E100" s="6"/>
      <c r="F100" s="6"/>
    </row>
    <row r="101" spans="1:6" x14ac:dyDescent="0.25">
      <c r="A101" s="6"/>
      <c r="B101" s="6"/>
      <c r="C101" s="6"/>
      <c r="D101" s="6"/>
      <c r="E101" s="6"/>
      <c r="F101" s="6"/>
    </row>
    <row r="102" spans="1:6" x14ac:dyDescent="0.25">
      <c r="A102" s="6"/>
      <c r="B102" s="6"/>
      <c r="C102" s="6"/>
      <c r="D102" s="6"/>
      <c r="E102" s="6"/>
      <c r="F102" s="6"/>
    </row>
    <row r="103" spans="1:6" x14ac:dyDescent="0.25">
      <c r="A103" s="6"/>
      <c r="B103" s="6"/>
      <c r="C103" s="6"/>
      <c r="D103" s="6"/>
      <c r="E103" s="6"/>
      <c r="F103" s="6"/>
    </row>
    <row r="104" spans="1:6" x14ac:dyDescent="0.25">
      <c r="A104" s="6"/>
      <c r="B104" s="6"/>
      <c r="C104" s="6"/>
      <c r="D104" s="6"/>
      <c r="E104" s="6"/>
      <c r="F104" s="6"/>
    </row>
    <row r="105" spans="1:6" x14ac:dyDescent="0.25">
      <c r="A105" s="6"/>
      <c r="B105" s="6"/>
      <c r="C105" s="6"/>
      <c r="D105" s="6"/>
      <c r="E105" s="6"/>
      <c r="F105" s="6"/>
    </row>
    <row r="106" spans="1:6" x14ac:dyDescent="0.25">
      <c r="A106" s="6"/>
      <c r="B106" s="6"/>
      <c r="C106" s="6"/>
      <c r="D106" s="6"/>
      <c r="E106" s="6"/>
      <c r="F106" s="6"/>
    </row>
    <row r="107" spans="1:6" x14ac:dyDescent="0.25">
      <c r="A107" s="6"/>
      <c r="B107" s="6"/>
      <c r="C107" s="6"/>
      <c r="D107" s="6"/>
      <c r="E107" s="6"/>
      <c r="F107" s="6"/>
    </row>
    <row r="108" spans="1:6" x14ac:dyDescent="0.25">
      <c r="A108" s="6"/>
      <c r="B108" s="6"/>
      <c r="C108" s="6"/>
      <c r="D108" s="6"/>
      <c r="E108" s="6"/>
      <c r="F108" s="6"/>
    </row>
    <row r="109" spans="1:6" x14ac:dyDescent="0.25">
      <c r="A109" s="6"/>
      <c r="B109" s="6"/>
      <c r="C109" s="6"/>
      <c r="D109" s="6"/>
      <c r="E109" s="6"/>
      <c r="F109" s="6"/>
    </row>
    <row r="110" spans="1:6" x14ac:dyDescent="0.25">
      <c r="A110" s="6"/>
      <c r="B110" s="6"/>
      <c r="C110" s="6"/>
      <c r="D110" s="6"/>
      <c r="E110" s="6"/>
      <c r="F110" s="6"/>
    </row>
    <row r="111" spans="1:6" x14ac:dyDescent="0.25">
      <c r="A111" s="6"/>
      <c r="B111" s="6"/>
      <c r="C111" s="6"/>
      <c r="D111" s="6"/>
      <c r="E111" s="6"/>
      <c r="F111" s="6"/>
    </row>
    <row r="112" spans="1:6" x14ac:dyDescent="0.25">
      <c r="A112" s="6"/>
      <c r="B112" s="6"/>
      <c r="C112" s="6"/>
      <c r="D112" s="6"/>
      <c r="E112" s="6"/>
      <c r="F112" s="6"/>
    </row>
    <row r="113" spans="1:6" x14ac:dyDescent="0.25">
      <c r="A113" s="6"/>
      <c r="B113" s="6"/>
      <c r="C113" s="6"/>
      <c r="D113" s="6"/>
      <c r="E113" s="6"/>
      <c r="F113" s="6"/>
    </row>
    <row r="114" spans="1:6" x14ac:dyDescent="0.25">
      <c r="A114" s="6"/>
      <c r="B114" s="6"/>
      <c r="C114" s="6"/>
      <c r="D114" s="6"/>
      <c r="E114" s="6"/>
      <c r="F114" s="6"/>
    </row>
    <row r="115" spans="1:6" x14ac:dyDescent="0.25">
      <c r="A115" s="6"/>
      <c r="B115" s="6"/>
      <c r="C115" s="6"/>
      <c r="D115" s="6"/>
      <c r="E115" s="6"/>
      <c r="F115" s="6"/>
    </row>
    <row r="116" spans="1:6" x14ac:dyDescent="0.25">
      <c r="A116" s="6"/>
      <c r="B116" s="6"/>
      <c r="C116" s="6"/>
      <c r="D116" s="6"/>
      <c r="E116" s="6"/>
      <c r="F116" s="6"/>
    </row>
    <row r="117" spans="1:6" x14ac:dyDescent="0.25">
      <c r="A117" s="6"/>
      <c r="B117" s="6"/>
      <c r="C117" s="6"/>
      <c r="D117" s="6"/>
      <c r="E117" s="6"/>
      <c r="F117" s="6"/>
    </row>
    <row r="118" spans="1:6" x14ac:dyDescent="0.25">
      <c r="A118" s="6"/>
      <c r="B118" s="6"/>
      <c r="C118" s="6"/>
      <c r="D118" s="6"/>
      <c r="E118" s="6"/>
      <c r="F118" s="6"/>
    </row>
    <row r="119" spans="1:6" x14ac:dyDescent="0.25">
      <c r="A119" s="6"/>
      <c r="B119" s="6"/>
      <c r="C119" s="6"/>
      <c r="D119" s="6"/>
      <c r="E119" s="6"/>
      <c r="F119" s="6"/>
    </row>
    <row r="120" spans="1:6" x14ac:dyDescent="0.25">
      <c r="A120" s="6"/>
      <c r="B120" s="6"/>
      <c r="C120" s="6"/>
      <c r="D120" s="6"/>
      <c r="E120" s="6"/>
      <c r="F120" s="6"/>
    </row>
    <row r="121" spans="1:6" x14ac:dyDescent="0.25">
      <c r="A121" s="6"/>
      <c r="B121" s="6"/>
      <c r="C121" s="6"/>
      <c r="D121" s="6"/>
      <c r="E121" s="6"/>
      <c r="F121" s="6"/>
    </row>
    <row r="122" spans="1:6" x14ac:dyDescent="0.25">
      <c r="A122" s="6"/>
      <c r="B122" s="6"/>
      <c r="C122" s="6"/>
      <c r="D122" s="6"/>
      <c r="E122" s="6"/>
      <c r="F122" s="6"/>
    </row>
    <row r="123" spans="1:6" x14ac:dyDescent="0.25">
      <c r="A123" s="6"/>
      <c r="B123" s="6"/>
      <c r="C123" s="6"/>
      <c r="D123" s="6"/>
      <c r="E123" s="6"/>
      <c r="F123" s="6"/>
    </row>
    <row r="124" spans="1:6" x14ac:dyDescent="0.25">
      <c r="A124" s="6"/>
      <c r="B124" s="6"/>
      <c r="C124" s="6"/>
      <c r="D124" s="6"/>
      <c r="E124" s="6"/>
      <c r="F124" s="6"/>
    </row>
    <row r="125" spans="1:6" x14ac:dyDescent="0.25">
      <c r="A125" s="6"/>
      <c r="B125" s="6"/>
      <c r="C125" s="6"/>
      <c r="D125" s="6"/>
      <c r="E125" s="6"/>
      <c r="F125" s="6"/>
    </row>
    <row r="126" spans="1:6" x14ac:dyDescent="0.25">
      <c r="A126" s="6"/>
      <c r="B126" s="6"/>
      <c r="C126" s="6"/>
      <c r="D126" s="6"/>
      <c r="E126" s="6"/>
      <c r="F126" s="6"/>
    </row>
    <row r="127" spans="1:6" x14ac:dyDescent="0.25">
      <c r="A127" s="6"/>
      <c r="B127" s="6"/>
      <c r="C127" s="6"/>
      <c r="D127" s="6"/>
      <c r="E127" s="6"/>
      <c r="F127" s="6"/>
    </row>
    <row r="128" spans="1:6" x14ac:dyDescent="0.25">
      <c r="A128" s="6"/>
      <c r="B128" s="6"/>
      <c r="C128" s="6"/>
      <c r="D128" s="6"/>
      <c r="E128" s="6"/>
      <c r="F128" s="6"/>
    </row>
    <row r="129" spans="1:6" x14ac:dyDescent="0.25">
      <c r="A129" s="6"/>
      <c r="B129" s="6"/>
      <c r="C129" s="6"/>
      <c r="D129" s="6"/>
      <c r="E129" s="6"/>
      <c r="F129" s="6"/>
    </row>
    <row r="130" spans="1:6" x14ac:dyDescent="0.25">
      <c r="A130" s="6"/>
      <c r="B130" s="6"/>
      <c r="C130" s="6"/>
      <c r="D130" s="6"/>
      <c r="E130" s="6"/>
      <c r="F130" s="6"/>
    </row>
    <row r="131" spans="1:6" x14ac:dyDescent="0.25">
      <c r="A131" s="6"/>
      <c r="B131" s="6"/>
      <c r="C131" s="6"/>
      <c r="D131" s="6"/>
      <c r="E131" s="6"/>
      <c r="F131" s="6"/>
    </row>
    <row r="132" spans="1:6" x14ac:dyDescent="0.25">
      <c r="A132" s="6"/>
      <c r="B132" s="6"/>
      <c r="C132" s="6"/>
      <c r="D132" s="6"/>
      <c r="E132" s="6"/>
      <c r="F132" s="6"/>
    </row>
    <row r="133" spans="1:6" x14ac:dyDescent="0.25">
      <c r="A133" s="6"/>
      <c r="B133" s="6"/>
      <c r="C133" s="6"/>
      <c r="D133" s="6"/>
      <c r="E133" s="6"/>
      <c r="F133" s="6"/>
    </row>
    <row r="134" spans="1:6" x14ac:dyDescent="0.25">
      <c r="A134" s="6"/>
      <c r="B134" s="6"/>
      <c r="C134" s="6"/>
      <c r="D134" s="6"/>
      <c r="E134" s="6"/>
      <c r="F134" s="6"/>
    </row>
    <row r="135" spans="1:6" x14ac:dyDescent="0.25">
      <c r="A135" s="6"/>
      <c r="B135" s="6"/>
      <c r="C135" s="6"/>
      <c r="D135" s="6"/>
      <c r="E135" s="6"/>
      <c r="F135" s="6"/>
    </row>
    <row r="136" spans="1:6" x14ac:dyDescent="0.25">
      <c r="A136" s="6"/>
      <c r="B136" s="6"/>
      <c r="C136" s="6"/>
      <c r="D136" s="6"/>
      <c r="E136" s="6"/>
      <c r="F136" s="6"/>
    </row>
    <row r="137" spans="1:6" x14ac:dyDescent="0.25">
      <c r="A137" s="6"/>
      <c r="B137" s="6"/>
      <c r="C137" s="6"/>
      <c r="D137" s="6"/>
      <c r="E137" s="6"/>
      <c r="F137" s="6"/>
    </row>
    <row r="138" spans="1:6" x14ac:dyDescent="0.25">
      <c r="A138" s="6"/>
      <c r="B138" s="6"/>
      <c r="C138" s="6"/>
      <c r="D138" s="6"/>
      <c r="E138" s="6"/>
      <c r="F138" s="6"/>
    </row>
    <row r="139" spans="1:6" x14ac:dyDescent="0.25">
      <c r="A139" s="6"/>
      <c r="B139" s="6"/>
      <c r="C139" s="6"/>
      <c r="D139" s="6"/>
      <c r="E139" s="6"/>
      <c r="F139" s="6"/>
    </row>
    <row r="140" spans="1:6" x14ac:dyDescent="0.25">
      <c r="A140" s="6"/>
      <c r="B140" s="6"/>
      <c r="C140" s="6"/>
      <c r="D140" s="6"/>
      <c r="E140" s="6"/>
      <c r="F140" s="6"/>
    </row>
    <row r="141" spans="1:6" x14ac:dyDescent="0.25">
      <c r="A141" s="6"/>
      <c r="B141" s="6"/>
      <c r="C141" s="6"/>
      <c r="D141" s="6"/>
      <c r="E141" s="6"/>
      <c r="F141" s="6"/>
    </row>
    <row r="142" spans="1:6" x14ac:dyDescent="0.25">
      <c r="A142" s="6"/>
      <c r="B142" s="6"/>
      <c r="C142" s="6"/>
      <c r="D142" s="6"/>
      <c r="E142" s="6"/>
      <c r="F142" s="6"/>
    </row>
    <row r="143" spans="1:6" x14ac:dyDescent="0.25">
      <c r="A143" s="6"/>
      <c r="B143" s="6"/>
      <c r="C143" s="6"/>
      <c r="D143" s="6"/>
      <c r="E143" s="6"/>
      <c r="F143" s="6"/>
    </row>
    <row r="144" spans="1:6" x14ac:dyDescent="0.25">
      <c r="A144" s="6"/>
      <c r="B144" s="6"/>
      <c r="C144" s="6"/>
      <c r="D144" s="6"/>
      <c r="E144" s="6"/>
      <c r="F144" s="6"/>
    </row>
    <row r="145" spans="1:6" x14ac:dyDescent="0.25">
      <c r="A145" s="6"/>
      <c r="B145" s="6"/>
      <c r="C145" s="6"/>
      <c r="D145" s="6"/>
      <c r="E145" s="6"/>
      <c r="F145" s="6"/>
    </row>
    <row r="146" spans="1:6" x14ac:dyDescent="0.25">
      <c r="A146" s="6"/>
      <c r="B146" s="6"/>
      <c r="C146" s="6"/>
      <c r="D146" s="6"/>
      <c r="E146" s="6"/>
      <c r="F146" s="6"/>
    </row>
    <row r="147" spans="1:6" x14ac:dyDescent="0.25">
      <c r="A147" s="6"/>
      <c r="B147" s="6"/>
      <c r="C147" s="6"/>
      <c r="D147" s="6"/>
      <c r="E147" s="6"/>
      <c r="F147" s="6"/>
    </row>
    <row r="148" spans="1:6" x14ac:dyDescent="0.25">
      <c r="A148" s="6"/>
      <c r="B148" s="6"/>
      <c r="C148" s="6"/>
      <c r="D148" s="6"/>
      <c r="E148" s="6"/>
      <c r="F148" s="6"/>
    </row>
    <row r="149" spans="1:6" x14ac:dyDescent="0.25">
      <c r="A149" s="6"/>
      <c r="B149" s="6"/>
      <c r="C149" s="6"/>
      <c r="D149" s="6"/>
      <c r="E149" s="6"/>
      <c r="F149" s="6"/>
    </row>
    <row r="150" spans="1:6" x14ac:dyDescent="0.25">
      <c r="A150" s="6"/>
      <c r="B150" s="6"/>
      <c r="C150" s="6"/>
      <c r="D150" s="6"/>
      <c r="E150" s="6"/>
      <c r="F150" s="6"/>
    </row>
    <row r="151" spans="1:6" x14ac:dyDescent="0.25">
      <c r="A151" s="6"/>
      <c r="B151" s="6"/>
      <c r="C151" s="6"/>
      <c r="D151" s="6"/>
      <c r="E151" s="6"/>
      <c r="F151" s="6"/>
    </row>
    <row r="152" spans="1:6" x14ac:dyDescent="0.25">
      <c r="A152" s="6"/>
      <c r="B152" s="6"/>
      <c r="C152" s="6"/>
      <c r="D152" s="6"/>
      <c r="E152" s="6"/>
      <c r="F152" s="6"/>
    </row>
    <row r="153" spans="1:6" x14ac:dyDescent="0.25">
      <c r="A153" s="6"/>
      <c r="B153" s="6"/>
      <c r="C153" s="6"/>
      <c r="D153" s="6"/>
      <c r="E153" s="6"/>
      <c r="F153" s="6"/>
    </row>
    <row r="154" spans="1:6" x14ac:dyDescent="0.25">
      <c r="A154" s="6"/>
      <c r="B154" s="6"/>
      <c r="C154" s="6"/>
      <c r="D154" s="6"/>
      <c r="E154" s="6"/>
      <c r="F154" s="6"/>
    </row>
    <row r="155" spans="1:6" x14ac:dyDescent="0.25">
      <c r="A155" s="6"/>
      <c r="B155" s="6"/>
      <c r="C155" s="6"/>
      <c r="D155" s="6"/>
      <c r="E155" s="6"/>
      <c r="F155" s="6"/>
    </row>
    <row r="156" spans="1:6" x14ac:dyDescent="0.25">
      <c r="A156" s="6"/>
      <c r="B156" s="6"/>
      <c r="C156" s="6"/>
      <c r="D156" s="6"/>
      <c r="E156" s="6"/>
      <c r="F156" s="6"/>
    </row>
    <row r="157" spans="1:6" x14ac:dyDescent="0.25">
      <c r="A157" s="6"/>
      <c r="B157" s="6"/>
      <c r="C157" s="6"/>
      <c r="D157" s="6"/>
      <c r="E157" s="6"/>
      <c r="F157" s="6"/>
    </row>
    <row r="158" spans="1:6" x14ac:dyDescent="0.25">
      <c r="A158" s="6"/>
      <c r="B158" s="6"/>
      <c r="C158" s="6"/>
      <c r="D158" s="6"/>
      <c r="E158" s="6"/>
      <c r="F158" s="6"/>
    </row>
    <row r="159" spans="1:6" x14ac:dyDescent="0.25">
      <c r="A159" s="6"/>
      <c r="B159" s="6"/>
      <c r="C159" s="6"/>
      <c r="D159" s="6"/>
      <c r="E159" s="6"/>
      <c r="F159" s="6"/>
    </row>
    <row r="160" spans="1:6" x14ac:dyDescent="0.25">
      <c r="A160" s="6"/>
      <c r="B160" s="6"/>
      <c r="C160" s="6"/>
      <c r="D160" s="6"/>
      <c r="E160" s="6"/>
      <c r="F160" s="6"/>
    </row>
    <row r="161" spans="1:6" x14ac:dyDescent="0.25">
      <c r="A161" s="6"/>
      <c r="B161" s="6"/>
      <c r="C161" s="6"/>
      <c r="D161" s="6"/>
      <c r="E161" s="6"/>
      <c r="F161" s="6"/>
    </row>
    <row r="162" spans="1:6" x14ac:dyDescent="0.25">
      <c r="A162" s="6"/>
      <c r="B162" s="6"/>
      <c r="C162" s="6"/>
      <c r="D162" s="6"/>
      <c r="E162" s="6"/>
      <c r="F162" s="6"/>
    </row>
    <row r="163" spans="1:6" x14ac:dyDescent="0.25">
      <c r="A163" s="6"/>
      <c r="B163" s="6"/>
      <c r="C163" s="6"/>
      <c r="D163" s="6"/>
      <c r="E163" s="6"/>
      <c r="F163" s="6"/>
    </row>
    <row r="164" spans="1:6" x14ac:dyDescent="0.25">
      <c r="A164" s="6"/>
      <c r="B164" s="6"/>
      <c r="C164" s="6"/>
      <c r="D164" s="6"/>
      <c r="E164" s="6"/>
      <c r="F164" s="6"/>
    </row>
    <row r="165" spans="1:6" x14ac:dyDescent="0.25">
      <c r="A165" s="6"/>
      <c r="B165" s="6"/>
      <c r="C165" s="6"/>
      <c r="D165" s="6"/>
      <c r="E165" s="6"/>
      <c r="F165" s="6"/>
    </row>
    <row r="166" spans="1:6" x14ac:dyDescent="0.25">
      <c r="A166" s="6"/>
      <c r="B166" s="6"/>
      <c r="C166" s="6"/>
      <c r="D166" s="6"/>
      <c r="E166" s="6"/>
      <c r="F166" s="6"/>
    </row>
    <row r="167" spans="1:6" x14ac:dyDescent="0.25">
      <c r="A167" s="6"/>
      <c r="B167" s="6"/>
      <c r="C167" s="6"/>
      <c r="D167" s="6"/>
      <c r="E167" s="6"/>
      <c r="F167" s="6"/>
    </row>
    <row r="168" spans="1:6" x14ac:dyDescent="0.25">
      <c r="A168" s="6"/>
      <c r="B168" s="6"/>
      <c r="C168" s="6"/>
      <c r="D168" s="6"/>
      <c r="E168" s="6"/>
      <c r="F168" s="6"/>
    </row>
    <row r="169" spans="1:6" x14ac:dyDescent="0.25">
      <c r="A169" s="6"/>
      <c r="B169" s="6"/>
      <c r="C169" s="6"/>
      <c r="D169" s="6"/>
      <c r="E169" s="6"/>
      <c r="F169" s="6"/>
    </row>
    <row r="170" spans="1:6" x14ac:dyDescent="0.25">
      <c r="A170" s="6"/>
      <c r="B170" s="6"/>
      <c r="C170" s="6"/>
      <c r="D170" s="6"/>
      <c r="E170" s="6"/>
      <c r="F170" s="6"/>
    </row>
    <row r="171" spans="1:6" x14ac:dyDescent="0.25">
      <c r="A171" s="6"/>
      <c r="B171" s="6"/>
      <c r="C171" s="6"/>
      <c r="D171" s="6"/>
      <c r="E171" s="6"/>
      <c r="F171" s="6"/>
    </row>
    <row r="172" spans="1:6" x14ac:dyDescent="0.25">
      <c r="A172" s="6"/>
      <c r="B172" s="6"/>
      <c r="C172" s="6"/>
      <c r="D172" s="6"/>
      <c r="E172" s="6"/>
      <c r="F172" s="6"/>
    </row>
  </sheetData>
  <mergeCells count="35">
    <mergeCell ref="A24:A26"/>
    <mergeCell ref="B24:B26"/>
    <mergeCell ref="A22:N22"/>
    <mergeCell ref="G24:G26"/>
    <mergeCell ref="H24:J24"/>
    <mergeCell ref="F25:F26"/>
    <mergeCell ref="D25:E25"/>
    <mergeCell ref="L25:M25"/>
    <mergeCell ref="D24:F24"/>
    <mergeCell ref="L24:N24"/>
    <mergeCell ref="C24:C26"/>
    <mergeCell ref="N25:N26"/>
    <mergeCell ref="K24:K26"/>
    <mergeCell ref="J25:J26"/>
    <mergeCell ref="B17:N17"/>
    <mergeCell ref="B18:N18"/>
    <mergeCell ref="B15:N15"/>
    <mergeCell ref="B16:N16"/>
    <mergeCell ref="H25:I25"/>
    <mergeCell ref="B19:N19"/>
    <mergeCell ref="B20:N20"/>
    <mergeCell ref="B1:N1"/>
    <mergeCell ref="B2:N2"/>
    <mergeCell ref="B3:N3"/>
    <mergeCell ref="B4:N4"/>
    <mergeCell ref="B10:N10"/>
    <mergeCell ref="B8:N8"/>
    <mergeCell ref="B9:N9"/>
    <mergeCell ref="B11:N11"/>
    <mergeCell ref="B12:N12"/>
    <mergeCell ref="B13:N13"/>
    <mergeCell ref="B14:N14"/>
    <mergeCell ref="B5:N5"/>
    <mergeCell ref="B6:N6"/>
    <mergeCell ref="B7:N7"/>
  </mergeCells>
  <pageMargins left="1.1811023622047245" right="0.39370078740157483" top="0.78740157480314965" bottom="0.78740157480314965" header="0.31496062992125984" footer="0.31496062992125984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46"/>
  <sheetViews>
    <sheetView showZeros="0" zoomScaleNormal="100" zoomScaleSheetLayoutView="100" workbookViewId="0">
      <selection activeCell="V25" sqref="V25"/>
    </sheetView>
  </sheetViews>
  <sheetFormatPr defaultColWidth="9.140625" defaultRowHeight="15" x14ac:dyDescent="0.25"/>
  <cols>
    <col min="1" max="1" width="5" style="2" customWidth="1"/>
    <col min="2" max="2" width="38.42578125" style="2" customWidth="1"/>
    <col min="3" max="3" width="6.7109375" style="3" customWidth="1"/>
    <col min="4" max="11" width="11.140625" style="2" hidden="1" customWidth="1"/>
    <col min="12" max="15" width="10.28515625" style="2" customWidth="1"/>
    <col min="16" max="18" width="9.140625" style="2" hidden="1" customWidth="1"/>
    <col min="19" max="19" width="9.140625" style="2" customWidth="1"/>
    <col min="20" max="16384" width="9.140625" style="2"/>
  </cols>
  <sheetData>
    <row r="1" spans="2:15" x14ac:dyDescent="0.25">
      <c r="B1" s="657" t="s">
        <v>268</v>
      </c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</row>
    <row r="2" spans="2:15" x14ac:dyDescent="0.25">
      <c r="B2" s="657" t="s">
        <v>467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</row>
    <row r="3" spans="2:15" x14ac:dyDescent="0.25">
      <c r="B3" s="657" t="s">
        <v>522</v>
      </c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</row>
    <row r="4" spans="2:15" x14ac:dyDescent="0.25">
      <c r="B4" s="657" t="s">
        <v>275</v>
      </c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</row>
    <row r="5" spans="2:15" x14ac:dyDescent="0.25">
      <c r="B5" s="657" t="s">
        <v>532</v>
      </c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</row>
    <row r="6" spans="2:15" x14ac:dyDescent="0.25">
      <c r="B6" s="658" t="s">
        <v>553</v>
      </c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391"/>
    </row>
    <row r="7" spans="2:15" x14ac:dyDescent="0.25">
      <c r="B7" s="657" t="s">
        <v>556</v>
      </c>
      <c r="C7" s="657"/>
      <c r="D7" s="657"/>
      <c r="E7" s="657"/>
      <c r="F7" s="657"/>
      <c r="G7" s="657"/>
      <c r="H7" s="657"/>
      <c r="I7" s="657"/>
      <c r="J7" s="657"/>
      <c r="K7" s="657"/>
      <c r="L7" s="657"/>
      <c r="M7" s="657"/>
      <c r="N7" s="657"/>
      <c r="O7" s="657"/>
    </row>
    <row r="8" spans="2:15" ht="15" customHeight="1" x14ac:dyDescent="0.25">
      <c r="B8" s="658" t="s">
        <v>559</v>
      </c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506"/>
    </row>
    <row r="9" spans="2:15" hidden="1" x14ac:dyDescent="0.25">
      <c r="B9" s="657" t="s">
        <v>471</v>
      </c>
      <c r="C9" s="657"/>
      <c r="D9" s="657"/>
      <c r="E9" s="657"/>
      <c r="F9" s="657"/>
      <c r="G9" s="657"/>
      <c r="H9" s="657"/>
      <c r="I9" s="657"/>
      <c r="J9" s="657"/>
      <c r="K9" s="657"/>
      <c r="L9" s="657"/>
      <c r="M9" s="657"/>
      <c r="N9" s="657"/>
      <c r="O9" s="657"/>
    </row>
    <row r="10" spans="2:15" ht="15" hidden="1" customHeight="1" x14ac:dyDescent="0.25">
      <c r="B10" s="658" t="s">
        <v>334</v>
      </c>
      <c r="C10" s="658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506"/>
    </row>
    <row r="11" spans="2:15" hidden="1" x14ac:dyDescent="0.25">
      <c r="B11" s="657" t="s">
        <v>471</v>
      </c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  <c r="O11" s="657"/>
    </row>
    <row r="12" spans="2:15" ht="15" hidden="1" customHeight="1" x14ac:dyDescent="0.25">
      <c r="B12" s="658" t="s">
        <v>334</v>
      </c>
      <c r="C12" s="658"/>
      <c r="D12" s="658"/>
      <c r="E12" s="658"/>
      <c r="F12" s="658"/>
      <c r="G12" s="658"/>
      <c r="H12" s="658"/>
      <c r="I12" s="658"/>
      <c r="J12" s="658"/>
      <c r="K12" s="658"/>
      <c r="L12" s="658"/>
      <c r="M12" s="658"/>
      <c r="N12" s="658"/>
      <c r="O12" s="506"/>
    </row>
    <row r="13" spans="2:15" hidden="1" x14ac:dyDescent="0.25">
      <c r="B13" s="657" t="s">
        <v>471</v>
      </c>
      <c r="C13" s="657"/>
      <c r="D13" s="657"/>
      <c r="E13" s="657"/>
      <c r="F13" s="657"/>
      <c r="G13" s="657"/>
      <c r="H13" s="657"/>
      <c r="I13" s="657"/>
      <c r="J13" s="657"/>
      <c r="K13" s="657"/>
      <c r="L13" s="657"/>
      <c r="M13" s="657"/>
      <c r="N13" s="657"/>
      <c r="O13" s="657"/>
    </row>
    <row r="14" spans="2:15" ht="15" hidden="1" customHeight="1" x14ac:dyDescent="0.25">
      <c r="B14" s="658" t="s">
        <v>334</v>
      </c>
      <c r="C14" s="658"/>
      <c r="D14" s="658"/>
      <c r="E14" s="658"/>
      <c r="F14" s="658"/>
      <c r="G14" s="658"/>
      <c r="H14" s="658"/>
      <c r="I14" s="658"/>
      <c r="J14" s="658"/>
      <c r="K14" s="658"/>
      <c r="L14" s="658"/>
      <c r="M14" s="658"/>
      <c r="N14" s="658"/>
      <c r="O14" s="506"/>
    </row>
    <row r="15" spans="2:15" hidden="1" x14ac:dyDescent="0.25">
      <c r="B15" s="657" t="s">
        <v>471</v>
      </c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</row>
    <row r="16" spans="2:15" ht="15" hidden="1" customHeight="1" x14ac:dyDescent="0.25">
      <c r="B16" s="658" t="s">
        <v>334</v>
      </c>
      <c r="C16" s="658"/>
      <c r="D16" s="658"/>
      <c r="E16" s="658"/>
      <c r="F16" s="658"/>
      <c r="G16" s="658"/>
      <c r="H16" s="658"/>
      <c r="I16" s="658"/>
      <c r="J16" s="658"/>
      <c r="K16" s="658"/>
      <c r="L16" s="658"/>
      <c r="M16" s="658"/>
      <c r="N16" s="658"/>
      <c r="O16" s="506"/>
    </row>
    <row r="17" spans="1:15" hidden="1" x14ac:dyDescent="0.25">
      <c r="B17" s="657" t="s">
        <v>471</v>
      </c>
      <c r="C17" s="657"/>
      <c r="D17" s="657"/>
      <c r="E17" s="657"/>
      <c r="F17" s="657"/>
      <c r="G17" s="657"/>
      <c r="H17" s="657"/>
      <c r="I17" s="657"/>
      <c r="J17" s="657"/>
      <c r="K17" s="657"/>
      <c r="L17" s="657"/>
      <c r="M17" s="657"/>
      <c r="N17" s="657"/>
      <c r="O17" s="657"/>
    </row>
    <row r="18" spans="1:15" ht="15" hidden="1" customHeight="1" x14ac:dyDescent="0.25">
      <c r="B18" s="658" t="s">
        <v>334</v>
      </c>
      <c r="C18" s="658"/>
      <c r="D18" s="658"/>
      <c r="E18" s="658"/>
      <c r="F18" s="658"/>
      <c r="G18" s="658"/>
      <c r="H18" s="658"/>
      <c r="I18" s="658"/>
      <c r="J18" s="658"/>
      <c r="K18" s="658"/>
      <c r="L18" s="658"/>
      <c r="M18" s="658"/>
      <c r="N18" s="658"/>
      <c r="O18" s="506"/>
    </row>
    <row r="19" spans="1:15" hidden="1" x14ac:dyDescent="0.25">
      <c r="B19" s="657" t="s">
        <v>471</v>
      </c>
      <c r="C19" s="657"/>
      <c r="D19" s="657"/>
      <c r="E19" s="657"/>
      <c r="F19" s="657"/>
      <c r="G19" s="657"/>
      <c r="H19" s="657"/>
      <c r="I19" s="657"/>
      <c r="J19" s="657"/>
      <c r="K19" s="657"/>
      <c r="L19" s="657"/>
      <c r="M19" s="657"/>
      <c r="N19" s="657"/>
      <c r="O19" s="657"/>
    </row>
    <row r="20" spans="1:15" ht="15" hidden="1" customHeight="1" x14ac:dyDescent="0.25">
      <c r="B20" s="658" t="s">
        <v>334</v>
      </c>
      <c r="C20" s="658"/>
      <c r="D20" s="658"/>
      <c r="E20" s="658"/>
      <c r="F20" s="658"/>
      <c r="G20" s="658"/>
      <c r="H20" s="658"/>
      <c r="I20" s="658"/>
      <c r="J20" s="658"/>
      <c r="K20" s="658"/>
      <c r="L20" s="658"/>
      <c r="M20" s="658"/>
      <c r="N20" s="658"/>
      <c r="O20" s="506"/>
    </row>
    <row r="21" spans="1:15" s="276" customFormat="1" x14ac:dyDescent="0.25"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</row>
    <row r="22" spans="1:15" ht="32.25" customHeight="1" x14ac:dyDescent="0.25">
      <c r="A22" s="611" t="s">
        <v>479</v>
      </c>
      <c r="B22" s="611"/>
      <c r="C22" s="611"/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  <c r="O22" s="611"/>
    </row>
    <row r="23" spans="1:15" ht="17.25" customHeight="1" x14ac:dyDescent="0.25">
      <c r="G23" s="4"/>
      <c r="H23" s="4"/>
      <c r="I23" s="4"/>
      <c r="J23" s="4"/>
      <c r="K23" s="4"/>
      <c r="L23" s="4"/>
      <c r="M23" s="4"/>
      <c r="N23" s="4"/>
      <c r="O23" s="4" t="s">
        <v>306</v>
      </c>
    </row>
    <row r="24" spans="1:15" ht="15" customHeight="1" x14ac:dyDescent="0.25">
      <c r="A24" s="616" t="s">
        <v>5</v>
      </c>
      <c r="B24" s="619" t="s">
        <v>267</v>
      </c>
      <c r="C24" s="619" t="s">
        <v>44</v>
      </c>
      <c r="D24" s="632" t="s">
        <v>276</v>
      </c>
      <c r="E24" s="635" t="s">
        <v>174</v>
      </c>
      <c r="F24" s="636"/>
      <c r="G24" s="637"/>
      <c r="H24" s="622" t="s">
        <v>278</v>
      </c>
      <c r="I24" s="625" t="s">
        <v>174</v>
      </c>
      <c r="J24" s="626"/>
      <c r="K24" s="626"/>
      <c r="L24" s="631" t="s">
        <v>0</v>
      </c>
      <c r="M24" s="631" t="s">
        <v>174</v>
      </c>
      <c r="N24" s="631"/>
      <c r="O24" s="631"/>
    </row>
    <row r="25" spans="1:15" x14ac:dyDescent="0.25">
      <c r="A25" s="617"/>
      <c r="B25" s="620"/>
      <c r="C25" s="620"/>
      <c r="D25" s="633"/>
      <c r="E25" s="635" t="s">
        <v>1</v>
      </c>
      <c r="F25" s="637"/>
      <c r="G25" s="632" t="s">
        <v>2</v>
      </c>
      <c r="H25" s="623"/>
      <c r="I25" s="625" t="s">
        <v>1</v>
      </c>
      <c r="J25" s="627"/>
      <c r="K25" s="663" t="s">
        <v>2</v>
      </c>
      <c r="L25" s="631"/>
      <c r="M25" s="631" t="s">
        <v>1</v>
      </c>
      <c r="N25" s="631"/>
      <c r="O25" s="614" t="s">
        <v>2</v>
      </c>
    </row>
    <row r="26" spans="1:15" ht="49.5" customHeight="1" x14ac:dyDescent="0.25">
      <c r="A26" s="618"/>
      <c r="B26" s="621"/>
      <c r="C26" s="621"/>
      <c r="D26" s="634"/>
      <c r="E26" s="59" t="s">
        <v>3</v>
      </c>
      <c r="F26" s="141" t="s">
        <v>4</v>
      </c>
      <c r="G26" s="634"/>
      <c r="H26" s="624"/>
      <c r="I26" s="61" t="s">
        <v>3</v>
      </c>
      <c r="J26" s="143" t="s">
        <v>4</v>
      </c>
      <c r="K26" s="664"/>
      <c r="L26" s="631"/>
      <c r="M26" s="140" t="s">
        <v>3</v>
      </c>
      <c r="N26" s="142" t="s">
        <v>4</v>
      </c>
      <c r="O26" s="614"/>
    </row>
    <row r="27" spans="1:15" ht="15.95" customHeight="1" x14ac:dyDescent="0.25">
      <c r="A27" s="149" t="s">
        <v>59</v>
      </c>
      <c r="B27" s="659" t="s">
        <v>6</v>
      </c>
      <c r="C27" s="662"/>
      <c r="D27" s="660"/>
      <c r="E27" s="660"/>
      <c r="F27" s="660"/>
      <c r="G27" s="660"/>
      <c r="H27" s="660"/>
      <c r="I27" s="660"/>
      <c r="J27" s="660"/>
      <c r="K27" s="660"/>
      <c r="L27" s="660"/>
      <c r="M27" s="660"/>
      <c r="N27" s="660"/>
      <c r="O27" s="661"/>
    </row>
    <row r="28" spans="1:15" ht="15" customHeight="1" x14ac:dyDescent="0.25">
      <c r="A28" s="5" t="s">
        <v>163</v>
      </c>
      <c r="B28" s="6" t="s">
        <v>46</v>
      </c>
      <c r="C28" s="15" t="s">
        <v>9</v>
      </c>
      <c r="D28" s="353">
        <f>E28+G28</f>
        <v>137.6</v>
      </c>
      <c r="E28" s="8">
        <v>137.6</v>
      </c>
      <c r="F28" s="8">
        <v>126.5</v>
      </c>
      <c r="G28" s="8"/>
      <c r="H28" s="9">
        <f>I28+K28</f>
        <v>0</v>
      </c>
      <c r="I28" s="9"/>
      <c r="J28" s="9">
        <v>-1.1000000000000001</v>
      </c>
      <c r="K28" s="214"/>
      <c r="L28" s="11">
        <f>M28+O28</f>
        <v>137.6</v>
      </c>
      <c r="M28" s="11">
        <f t="shared" ref="M28:O28" si="0">E28+I28</f>
        <v>137.6</v>
      </c>
      <c r="N28" s="11">
        <f t="shared" si="0"/>
        <v>125.4</v>
      </c>
      <c r="O28" s="11">
        <f t="shared" si="0"/>
        <v>0</v>
      </c>
    </row>
    <row r="29" spans="1:15" ht="15" customHeight="1" x14ac:dyDescent="0.25">
      <c r="A29" s="5" t="s">
        <v>60</v>
      </c>
      <c r="B29" s="217" t="s">
        <v>20</v>
      </c>
      <c r="C29" s="150"/>
      <c r="D29" s="8">
        <f t="shared" ref="D29:D93" si="1">E29+G29</f>
        <v>3842.6</v>
      </c>
      <c r="E29" s="8">
        <f>SUM(E30:E34)</f>
        <v>3791.5</v>
      </c>
      <c r="F29" s="8">
        <f>F30+F32+F33+F34</f>
        <v>2790.2</v>
      </c>
      <c r="G29" s="8">
        <f>G30+G32+G33+G34</f>
        <v>51.1</v>
      </c>
      <c r="H29" s="9">
        <f t="shared" ref="H29:H93" si="2">I29+K29</f>
        <v>-20.9</v>
      </c>
      <c r="I29" s="9">
        <f>SUM(I30:I34)</f>
        <v>-32.9</v>
      </c>
      <c r="J29" s="9">
        <f>J30+J32+J33+J34</f>
        <v>11.5</v>
      </c>
      <c r="K29" s="214">
        <f>K30+K32+K33+K34</f>
        <v>12</v>
      </c>
      <c r="L29" s="11">
        <f t="shared" ref="L29" si="3">L30+L32+L33+L34</f>
        <v>3821.2</v>
      </c>
      <c r="M29" s="11">
        <f>SUM(M30:M34)</f>
        <v>3758.6</v>
      </c>
      <c r="N29" s="11">
        <f>N30+N32+N33+N34</f>
        <v>2801.7</v>
      </c>
      <c r="O29" s="11">
        <f>O30+O32+O33+O34</f>
        <v>63.1</v>
      </c>
    </row>
    <row r="30" spans="1:15" ht="15" customHeight="1" x14ac:dyDescent="0.25">
      <c r="A30" s="19"/>
      <c r="B30" s="6"/>
      <c r="C30" s="15" t="s">
        <v>9</v>
      </c>
      <c r="D30" s="353">
        <f t="shared" si="1"/>
        <v>3538.4</v>
      </c>
      <c r="E30" s="16">
        <v>3488.8</v>
      </c>
      <c r="F30" s="16">
        <v>2777.7</v>
      </c>
      <c r="G30" s="16">
        <v>49.6</v>
      </c>
      <c r="H30" s="9">
        <f t="shared" si="2"/>
        <v>35.1</v>
      </c>
      <c r="I30" s="9">
        <v>23.1</v>
      </c>
      <c r="J30" s="9">
        <v>11.5</v>
      </c>
      <c r="K30" s="214">
        <v>12</v>
      </c>
      <c r="L30" s="11">
        <f>M30+O30</f>
        <v>3573.5</v>
      </c>
      <c r="M30" s="12">
        <f t="shared" ref="M30:O34" si="4">E30+I30</f>
        <v>3511.9</v>
      </c>
      <c r="N30" s="12">
        <f t="shared" si="4"/>
        <v>2789.2</v>
      </c>
      <c r="O30" s="12">
        <f t="shared" si="4"/>
        <v>61.6</v>
      </c>
    </row>
    <row r="31" spans="1:15" ht="14.25" customHeight="1" x14ac:dyDescent="0.25">
      <c r="A31" s="19"/>
      <c r="B31" s="6"/>
      <c r="C31" s="347" t="s">
        <v>21</v>
      </c>
      <c r="D31" s="353">
        <f t="shared" si="1"/>
        <v>0.5</v>
      </c>
      <c r="E31" s="16">
        <v>0.5</v>
      </c>
      <c r="F31" s="16"/>
      <c r="G31" s="16"/>
      <c r="H31" s="9">
        <f t="shared" si="2"/>
        <v>0</v>
      </c>
      <c r="I31" s="9"/>
      <c r="J31" s="9"/>
      <c r="K31" s="214"/>
      <c r="L31" s="11">
        <f>M31+O31</f>
        <v>0.5</v>
      </c>
      <c r="M31" s="12">
        <f t="shared" ref="M31" si="5">E31+I31</f>
        <v>0.5</v>
      </c>
      <c r="N31" s="12">
        <f t="shared" ref="N31" si="6">F31+J31</f>
        <v>0</v>
      </c>
      <c r="O31" s="12">
        <f t="shared" ref="O31" si="7">G31+K31</f>
        <v>0</v>
      </c>
    </row>
    <row r="32" spans="1:15" ht="15" customHeight="1" x14ac:dyDescent="0.25">
      <c r="A32" s="19"/>
      <c r="B32" s="232"/>
      <c r="C32" s="160" t="s">
        <v>25</v>
      </c>
      <c r="D32" s="8">
        <f t="shared" si="1"/>
        <v>78.5</v>
      </c>
      <c r="E32" s="16">
        <v>78.5</v>
      </c>
      <c r="F32" s="16">
        <v>12.5</v>
      </c>
      <c r="G32" s="16"/>
      <c r="H32" s="9">
        <f t="shared" si="2"/>
        <v>0</v>
      </c>
      <c r="I32" s="10"/>
      <c r="J32" s="10"/>
      <c r="K32" s="198"/>
      <c r="L32" s="11">
        <f>M32+O32</f>
        <v>78.5</v>
      </c>
      <c r="M32" s="12">
        <f t="shared" si="4"/>
        <v>78.5</v>
      </c>
      <c r="N32" s="12">
        <f t="shared" si="4"/>
        <v>12.5</v>
      </c>
      <c r="O32" s="12">
        <f t="shared" si="4"/>
        <v>0</v>
      </c>
    </row>
    <row r="33" spans="1:15" ht="14.25" customHeight="1" x14ac:dyDescent="0.25">
      <c r="A33" s="19"/>
      <c r="B33" s="313"/>
      <c r="C33" s="30" t="s">
        <v>22</v>
      </c>
      <c r="D33" s="8">
        <f t="shared" si="1"/>
        <v>224.5</v>
      </c>
      <c r="E33" s="16">
        <v>223</v>
      </c>
      <c r="F33" s="16"/>
      <c r="G33" s="16">
        <v>1.5</v>
      </c>
      <c r="H33" s="9">
        <f t="shared" si="2"/>
        <v>-56</v>
      </c>
      <c r="I33" s="10">
        <v>-56</v>
      </c>
      <c r="J33" s="10"/>
      <c r="K33" s="198"/>
      <c r="L33" s="12">
        <f>M33+O33</f>
        <v>168.5</v>
      </c>
      <c r="M33" s="12">
        <f t="shared" si="4"/>
        <v>167</v>
      </c>
      <c r="N33" s="12">
        <f t="shared" si="4"/>
        <v>0</v>
      </c>
      <c r="O33" s="12">
        <f t="shared" si="4"/>
        <v>1.5</v>
      </c>
    </row>
    <row r="34" spans="1:15" ht="14.25" customHeight="1" x14ac:dyDescent="0.25">
      <c r="A34" s="146"/>
      <c r="B34" s="314"/>
      <c r="C34" s="95" t="s">
        <v>30</v>
      </c>
      <c r="D34" s="8">
        <f t="shared" si="1"/>
        <v>0.7</v>
      </c>
      <c r="E34" s="16">
        <v>0.7</v>
      </c>
      <c r="F34" s="16"/>
      <c r="G34" s="16"/>
      <c r="H34" s="9">
        <f t="shared" si="2"/>
        <v>0</v>
      </c>
      <c r="I34" s="10"/>
      <c r="J34" s="10"/>
      <c r="K34" s="198"/>
      <c r="L34" s="12">
        <f>M34+O34</f>
        <v>0.7</v>
      </c>
      <c r="M34" s="12">
        <f t="shared" si="4"/>
        <v>0.7</v>
      </c>
      <c r="N34" s="12">
        <f t="shared" si="4"/>
        <v>0</v>
      </c>
      <c r="O34" s="12">
        <f t="shared" si="4"/>
        <v>0</v>
      </c>
    </row>
    <row r="35" spans="1:15" ht="14.25" customHeight="1" x14ac:dyDescent="0.25">
      <c r="A35" s="5" t="s">
        <v>61</v>
      </c>
      <c r="B35" s="217" t="s">
        <v>7</v>
      </c>
      <c r="C35" s="15"/>
      <c r="D35" s="8">
        <f t="shared" si="1"/>
        <v>137</v>
      </c>
      <c r="E35" s="16">
        <f>SUM(E36:E40)</f>
        <v>137</v>
      </c>
      <c r="F35" s="16">
        <f>SUM(F36:F40)</f>
        <v>102.39999999999999</v>
      </c>
      <c r="G35" s="16">
        <f t="shared" ref="G35:O35" si="8">SUM(G36:G40)</f>
        <v>0</v>
      </c>
      <c r="H35" s="9">
        <f t="shared" si="2"/>
        <v>0</v>
      </c>
      <c r="I35" s="10">
        <f t="shared" si="8"/>
        <v>0</v>
      </c>
      <c r="J35" s="10">
        <f>SUM(J36:J40)</f>
        <v>0</v>
      </c>
      <c r="K35" s="198">
        <f t="shared" si="8"/>
        <v>0</v>
      </c>
      <c r="L35" s="12">
        <f t="shared" si="8"/>
        <v>137</v>
      </c>
      <c r="M35" s="12">
        <f t="shared" si="8"/>
        <v>137</v>
      </c>
      <c r="N35" s="12">
        <f t="shared" si="8"/>
        <v>102.39999999999999</v>
      </c>
      <c r="O35" s="12">
        <f t="shared" si="8"/>
        <v>0</v>
      </c>
    </row>
    <row r="36" spans="1:15" ht="15" customHeight="1" x14ac:dyDescent="0.25">
      <c r="A36" s="19"/>
      <c r="B36" s="218"/>
      <c r="C36" s="15" t="s">
        <v>9</v>
      </c>
      <c r="D36" s="8">
        <f t="shared" si="1"/>
        <v>55.4</v>
      </c>
      <c r="E36" s="16">
        <v>55.4</v>
      </c>
      <c r="F36" s="16">
        <v>44.3</v>
      </c>
      <c r="G36" s="16"/>
      <c r="H36" s="9">
        <f t="shared" si="2"/>
        <v>0</v>
      </c>
      <c r="I36" s="10"/>
      <c r="J36" s="10"/>
      <c r="K36" s="198"/>
      <c r="L36" s="12">
        <f t="shared" ref="L36:L50" si="9">M36+O36</f>
        <v>55.4</v>
      </c>
      <c r="M36" s="12">
        <f t="shared" ref="M36:M50" si="10">E36+I36</f>
        <v>55.4</v>
      </c>
      <c r="N36" s="12">
        <f t="shared" ref="N36:N50" si="11">F36+J36</f>
        <v>44.3</v>
      </c>
      <c r="O36" s="12">
        <f t="shared" ref="O36:O50" si="12">G36+K36</f>
        <v>0</v>
      </c>
    </row>
    <row r="37" spans="1:15" ht="15" customHeight="1" x14ac:dyDescent="0.25">
      <c r="A37" s="19"/>
      <c r="B37" s="218"/>
      <c r="C37" s="15" t="s">
        <v>31</v>
      </c>
      <c r="D37" s="8">
        <f t="shared" si="1"/>
        <v>8</v>
      </c>
      <c r="E37" s="16">
        <v>8</v>
      </c>
      <c r="F37" s="16">
        <v>7</v>
      </c>
      <c r="G37" s="16"/>
      <c r="H37" s="9">
        <f t="shared" si="2"/>
        <v>0</v>
      </c>
      <c r="I37" s="10"/>
      <c r="J37" s="10"/>
      <c r="K37" s="198"/>
      <c r="L37" s="12">
        <f t="shared" si="9"/>
        <v>8</v>
      </c>
      <c r="M37" s="12">
        <f t="shared" si="10"/>
        <v>8</v>
      </c>
      <c r="N37" s="12">
        <f t="shared" si="11"/>
        <v>7</v>
      </c>
      <c r="O37" s="12">
        <f t="shared" si="12"/>
        <v>0</v>
      </c>
    </row>
    <row r="38" spans="1:15" ht="15" customHeight="1" x14ac:dyDescent="0.25">
      <c r="A38" s="19"/>
      <c r="B38" s="218"/>
      <c r="C38" s="15" t="s">
        <v>22</v>
      </c>
      <c r="D38" s="8">
        <f t="shared" si="1"/>
        <v>67.7</v>
      </c>
      <c r="E38" s="16">
        <v>67.7</v>
      </c>
      <c r="F38" s="16">
        <v>45.9</v>
      </c>
      <c r="G38" s="16"/>
      <c r="H38" s="9">
        <f t="shared" si="2"/>
        <v>0</v>
      </c>
      <c r="I38" s="10"/>
      <c r="J38" s="10"/>
      <c r="K38" s="198"/>
      <c r="L38" s="12">
        <f t="shared" si="9"/>
        <v>67.7</v>
      </c>
      <c r="M38" s="12">
        <f t="shared" si="10"/>
        <v>67.7</v>
      </c>
      <c r="N38" s="12">
        <f t="shared" si="11"/>
        <v>45.9</v>
      </c>
      <c r="O38" s="12">
        <f t="shared" si="12"/>
        <v>0</v>
      </c>
    </row>
    <row r="39" spans="1:15" ht="15" customHeight="1" x14ac:dyDescent="0.25">
      <c r="A39" s="19"/>
      <c r="B39" s="218"/>
      <c r="C39" s="95" t="s">
        <v>30</v>
      </c>
      <c r="D39" s="8">
        <f t="shared" si="1"/>
        <v>5.9</v>
      </c>
      <c r="E39" s="16">
        <v>5.9</v>
      </c>
      <c r="F39" s="16">
        <v>5.2</v>
      </c>
      <c r="G39" s="16"/>
      <c r="H39" s="9">
        <f t="shared" si="2"/>
        <v>0</v>
      </c>
      <c r="I39" s="10"/>
      <c r="J39" s="10"/>
      <c r="K39" s="198"/>
      <c r="L39" s="12">
        <f t="shared" si="9"/>
        <v>5.9</v>
      </c>
      <c r="M39" s="12">
        <f t="shared" si="10"/>
        <v>5.9</v>
      </c>
      <c r="N39" s="12">
        <f t="shared" si="11"/>
        <v>5.2</v>
      </c>
      <c r="O39" s="12">
        <f t="shared" si="12"/>
        <v>0</v>
      </c>
    </row>
    <row r="40" spans="1:15" ht="15" hidden="1" customHeight="1" x14ac:dyDescent="0.25">
      <c r="A40" s="219"/>
      <c r="B40" s="220"/>
      <c r="C40" s="95" t="s">
        <v>24</v>
      </c>
      <c r="D40" s="8">
        <f t="shared" si="1"/>
        <v>0</v>
      </c>
      <c r="E40" s="16"/>
      <c r="F40" s="16"/>
      <c r="G40" s="16"/>
      <c r="H40" s="9">
        <f t="shared" si="2"/>
        <v>0</v>
      </c>
      <c r="I40" s="10"/>
      <c r="J40" s="10"/>
      <c r="K40" s="198"/>
      <c r="L40" s="11">
        <f>M40+O40</f>
        <v>0</v>
      </c>
      <c r="M40" s="11">
        <f>E40+I40</f>
        <v>0</v>
      </c>
      <c r="N40" s="11">
        <f>F40+J40</f>
        <v>0</v>
      </c>
      <c r="O40" s="11">
        <f>G40+K40</f>
        <v>0</v>
      </c>
    </row>
    <row r="41" spans="1:15" ht="15" customHeight="1" x14ac:dyDescent="0.25">
      <c r="A41" s="5" t="s">
        <v>62</v>
      </c>
      <c r="B41" s="17" t="s">
        <v>10</v>
      </c>
      <c r="C41" s="15"/>
      <c r="D41" s="8">
        <f t="shared" si="1"/>
        <v>103.9</v>
      </c>
      <c r="E41" s="16">
        <f>SUM(E42:E45)</f>
        <v>103.9</v>
      </c>
      <c r="F41" s="16">
        <f>SUM(F42:F45)</f>
        <v>94.6</v>
      </c>
      <c r="G41" s="16">
        <f t="shared" ref="G41:O41" si="13">SUM(G42:G45)</f>
        <v>0</v>
      </c>
      <c r="H41" s="9">
        <f t="shared" si="2"/>
        <v>0</v>
      </c>
      <c r="I41" s="10">
        <f t="shared" si="13"/>
        <v>0</v>
      </c>
      <c r="J41" s="10">
        <f t="shared" si="13"/>
        <v>0</v>
      </c>
      <c r="K41" s="198">
        <f t="shared" si="13"/>
        <v>0</v>
      </c>
      <c r="L41" s="12">
        <f t="shared" si="13"/>
        <v>103.9</v>
      </c>
      <c r="M41" s="12">
        <f t="shared" si="13"/>
        <v>103.9</v>
      </c>
      <c r="N41" s="12">
        <f t="shared" si="13"/>
        <v>94.6</v>
      </c>
      <c r="O41" s="12">
        <f t="shared" si="13"/>
        <v>0</v>
      </c>
    </row>
    <row r="42" spans="1:15" ht="15" customHeight="1" x14ac:dyDescent="0.25">
      <c r="A42" s="19"/>
      <c r="C42" s="15" t="s">
        <v>9</v>
      </c>
      <c r="D42" s="8">
        <f t="shared" si="1"/>
        <v>61.6</v>
      </c>
      <c r="E42" s="16">
        <v>61.6</v>
      </c>
      <c r="F42" s="16">
        <v>54.5</v>
      </c>
      <c r="G42" s="16"/>
      <c r="H42" s="9">
        <f t="shared" si="2"/>
        <v>0</v>
      </c>
      <c r="I42" s="10"/>
      <c r="J42" s="10"/>
      <c r="K42" s="198"/>
      <c r="L42" s="12">
        <f t="shared" si="9"/>
        <v>61.6</v>
      </c>
      <c r="M42" s="12">
        <f t="shared" si="10"/>
        <v>61.6</v>
      </c>
      <c r="N42" s="12">
        <f t="shared" si="11"/>
        <v>54.5</v>
      </c>
      <c r="O42" s="12">
        <f t="shared" si="12"/>
        <v>0</v>
      </c>
    </row>
    <row r="43" spans="1:15" ht="15" customHeight="1" x14ac:dyDescent="0.25">
      <c r="A43" s="19"/>
      <c r="C43" s="15" t="s">
        <v>31</v>
      </c>
      <c r="D43" s="8">
        <f t="shared" si="1"/>
        <v>4.4000000000000004</v>
      </c>
      <c r="E43" s="16">
        <v>4.4000000000000004</v>
      </c>
      <c r="F43" s="16">
        <v>3.4</v>
      </c>
      <c r="G43" s="16"/>
      <c r="H43" s="9">
        <f t="shared" si="2"/>
        <v>0</v>
      </c>
      <c r="I43" s="10"/>
      <c r="J43" s="10"/>
      <c r="K43" s="198"/>
      <c r="L43" s="12">
        <f t="shared" si="9"/>
        <v>4.4000000000000004</v>
      </c>
      <c r="M43" s="12">
        <f t="shared" si="10"/>
        <v>4.4000000000000004</v>
      </c>
      <c r="N43" s="12">
        <f t="shared" si="11"/>
        <v>3.4</v>
      </c>
      <c r="O43" s="12">
        <f t="shared" si="12"/>
        <v>0</v>
      </c>
    </row>
    <row r="44" spans="1:15" ht="15" customHeight="1" x14ac:dyDescent="0.25">
      <c r="A44" s="19"/>
      <c r="C44" s="15" t="s">
        <v>22</v>
      </c>
      <c r="D44" s="8">
        <f t="shared" si="1"/>
        <v>37.9</v>
      </c>
      <c r="E44" s="16">
        <v>37.9</v>
      </c>
      <c r="F44" s="16">
        <v>36.700000000000003</v>
      </c>
      <c r="G44" s="16"/>
      <c r="H44" s="9">
        <f t="shared" si="2"/>
        <v>0</v>
      </c>
      <c r="I44" s="10"/>
      <c r="J44" s="10"/>
      <c r="K44" s="198"/>
      <c r="L44" s="12">
        <f t="shared" si="9"/>
        <v>37.9</v>
      </c>
      <c r="M44" s="12">
        <f t="shared" si="10"/>
        <v>37.9</v>
      </c>
      <c r="N44" s="12">
        <f t="shared" si="11"/>
        <v>36.700000000000003</v>
      </c>
      <c r="O44" s="12">
        <f t="shared" si="12"/>
        <v>0</v>
      </c>
    </row>
    <row r="45" spans="1:15" ht="15" hidden="1" customHeight="1" x14ac:dyDescent="0.25">
      <c r="A45" s="39"/>
      <c r="B45" s="215"/>
      <c r="C45" s="95" t="s">
        <v>24</v>
      </c>
      <c r="D45" s="8">
        <f t="shared" si="1"/>
        <v>0</v>
      </c>
      <c r="E45" s="16"/>
      <c r="F45" s="16"/>
      <c r="G45" s="16"/>
      <c r="H45" s="9">
        <f t="shared" si="2"/>
        <v>0</v>
      </c>
      <c r="I45" s="10"/>
      <c r="J45" s="10"/>
      <c r="K45" s="198"/>
      <c r="L45" s="11">
        <f>M45+O45</f>
        <v>0</v>
      </c>
      <c r="M45" s="11">
        <f>E45+I45</f>
        <v>0</v>
      </c>
      <c r="N45" s="11">
        <f>F45+J45</f>
        <v>0</v>
      </c>
      <c r="O45" s="11">
        <f>G45+K45</f>
        <v>0</v>
      </c>
    </row>
    <row r="46" spans="1:15" ht="15" customHeight="1" x14ac:dyDescent="0.25">
      <c r="A46" s="5" t="s">
        <v>63</v>
      </c>
      <c r="B46" s="17" t="s">
        <v>11</v>
      </c>
      <c r="C46" s="15"/>
      <c r="D46" s="8">
        <f t="shared" si="1"/>
        <v>187.5</v>
      </c>
      <c r="E46" s="16">
        <f>SUM(E47:E51)</f>
        <v>187.5</v>
      </c>
      <c r="F46" s="16">
        <f>SUM(F47:F51)</f>
        <v>165.29999999999998</v>
      </c>
      <c r="G46" s="16">
        <f t="shared" ref="G46:O46" si="14">SUM(G47:G51)</f>
        <v>0</v>
      </c>
      <c r="H46" s="9">
        <f t="shared" si="2"/>
        <v>0</v>
      </c>
      <c r="I46" s="10">
        <f t="shared" si="14"/>
        <v>0</v>
      </c>
      <c r="J46" s="10">
        <f t="shared" si="14"/>
        <v>0</v>
      </c>
      <c r="K46" s="198">
        <f t="shared" si="14"/>
        <v>0</v>
      </c>
      <c r="L46" s="12">
        <f t="shared" si="14"/>
        <v>187.5</v>
      </c>
      <c r="M46" s="12">
        <f t="shared" si="14"/>
        <v>187.5</v>
      </c>
      <c r="N46" s="12">
        <f t="shared" si="14"/>
        <v>165.29999999999998</v>
      </c>
      <c r="O46" s="12">
        <f t="shared" si="14"/>
        <v>0</v>
      </c>
    </row>
    <row r="47" spans="1:15" ht="15" customHeight="1" x14ac:dyDescent="0.25">
      <c r="A47" s="19"/>
      <c r="C47" s="15" t="s">
        <v>9</v>
      </c>
      <c r="D47" s="8">
        <f t="shared" si="1"/>
        <v>58.7</v>
      </c>
      <c r="E47" s="16">
        <v>58.7</v>
      </c>
      <c r="F47" s="16">
        <v>49.6</v>
      </c>
      <c r="G47" s="16"/>
      <c r="H47" s="9">
        <f t="shared" si="2"/>
        <v>0</v>
      </c>
      <c r="I47" s="10"/>
      <c r="J47" s="10"/>
      <c r="K47" s="198"/>
      <c r="L47" s="12">
        <f t="shared" si="9"/>
        <v>58.7</v>
      </c>
      <c r="M47" s="12">
        <f t="shared" si="10"/>
        <v>58.7</v>
      </c>
      <c r="N47" s="12">
        <f t="shared" si="11"/>
        <v>49.6</v>
      </c>
      <c r="O47" s="12">
        <f t="shared" si="12"/>
        <v>0</v>
      </c>
    </row>
    <row r="48" spans="1:15" ht="15" customHeight="1" x14ac:dyDescent="0.25">
      <c r="A48" s="19"/>
      <c r="C48" s="15" t="s">
        <v>31</v>
      </c>
      <c r="D48" s="8">
        <f t="shared" si="1"/>
        <v>10.4</v>
      </c>
      <c r="E48" s="16">
        <v>10.4</v>
      </c>
      <c r="F48" s="16">
        <v>8.6999999999999993</v>
      </c>
      <c r="G48" s="16"/>
      <c r="H48" s="9">
        <f t="shared" si="2"/>
        <v>0</v>
      </c>
      <c r="I48" s="10"/>
      <c r="J48" s="10"/>
      <c r="K48" s="198"/>
      <c r="L48" s="12">
        <f t="shared" si="9"/>
        <v>10.4</v>
      </c>
      <c r="M48" s="12">
        <f t="shared" si="10"/>
        <v>10.4</v>
      </c>
      <c r="N48" s="12">
        <f t="shared" si="11"/>
        <v>8.6999999999999993</v>
      </c>
      <c r="O48" s="12">
        <f t="shared" si="12"/>
        <v>0</v>
      </c>
    </row>
    <row r="49" spans="1:15" ht="15" customHeight="1" x14ac:dyDescent="0.25">
      <c r="A49" s="19"/>
      <c r="C49" s="15" t="s">
        <v>22</v>
      </c>
      <c r="D49" s="8">
        <f t="shared" si="1"/>
        <v>112.8</v>
      </c>
      <c r="E49" s="16">
        <v>112.8</v>
      </c>
      <c r="F49" s="16">
        <v>101.6</v>
      </c>
      <c r="G49" s="16"/>
      <c r="H49" s="9">
        <f t="shared" si="2"/>
        <v>0</v>
      </c>
      <c r="I49" s="10"/>
      <c r="J49" s="10"/>
      <c r="K49" s="198"/>
      <c r="L49" s="12">
        <f t="shared" si="9"/>
        <v>112.8</v>
      </c>
      <c r="M49" s="12">
        <f t="shared" si="10"/>
        <v>112.8</v>
      </c>
      <c r="N49" s="12">
        <f t="shared" si="11"/>
        <v>101.6</v>
      </c>
      <c r="O49" s="12">
        <f t="shared" si="12"/>
        <v>0</v>
      </c>
    </row>
    <row r="50" spans="1:15" ht="15" customHeight="1" x14ac:dyDescent="0.25">
      <c r="A50" s="19"/>
      <c r="C50" s="95" t="s">
        <v>30</v>
      </c>
      <c r="D50" s="8">
        <f t="shared" si="1"/>
        <v>5.6</v>
      </c>
      <c r="E50" s="16">
        <v>5.6</v>
      </c>
      <c r="F50" s="16">
        <v>5.4</v>
      </c>
      <c r="G50" s="16"/>
      <c r="H50" s="9">
        <f t="shared" si="2"/>
        <v>0</v>
      </c>
      <c r="I50" s="10"/>
      <c r="J50" s="10"/>
      <c r="K50" s="198"/>
      <c r="L50" s="12">
        <f t="shared" si="9"/>
        <v>5.6</v>
      </c>
      <c r="M50" s="12">
        <f t="shared" si="10"/>
        <v>5.6</v>
      </c>
      <c r="N50" s="12">
        <f t="shared" si="11"/>
        <v>5.4</v>
      </c>
      <c r="O50" s="12">
        <f t="shared" si="12"/>
        <v>0</v>
      </c>
    </row>
    <row r="51" spans="1:15" ht="15" hidden="1" customHeight="1" x14ac:dyDescent="0.25">
      <c r="A51" s="39"/>
      <c r="B51" s="215"/>
      <c r="C51" s="95" t="s">
        <v>24</v>
      </c>
      <c r="D51" s="8">
        <f t="shared" si="1"/>
        <v>0</v>
      </c>
      <c r="E51" s="16"/>
      <c r="F51" s="16"/>
      <c r="G51" s="16"/>
      <c r="H51" s="9">
        <f t="shared" si="2"/>
        <v>0</v>
      </c>
      <c r="I51" s="10"/>
      <c r="J51" s="10"/>
      <c r="K51" s="198"/>
      <c r="L51" s="12">
        <f t="shared" ref="L51" si="15">M51+O51</f>
        <v>0</v>
      </c>
      <c r="M51" s="12">
        <f t="shared" ref="M51" si="16">E51+I51</f>
        <v>0</v>
      </c>
      <c r="N51" s="12">
        <f t="shared" ref="N51" si="17">F51+J51</f>
        <v>0</v>
      </c>
      <c r="O51" s="12">
        <f t="shared" ref="O51" si="18">G51+K51</f>
        <v>0</v>
      </c>
    </row>
    <row r="52" spans="1:15" ht="15" customHeight="1" x14ac:dyDescent="0.25">
      <c r="A52" s="5" t="s">
        <v>64</v>
      </c>
      <c r="B52" s="17" t="s">
        <v>12</v>
      </c>
      <c r="C52" s="15"/>
      <c r="D52" s="8">
        <f t="shared" si="1"/>
        <v>144.4</v>
      </c>
      <c r="E52" s="16">
        <f>SUM(E53:E56)</f>
        <v>144.4</v>
      </c>
      <c r="F52" s="16">
        <f>SUM(F53:F56)</f>
        <v>128.30000000000001</v>
      </c>
      <c r="G52" s="16">
        <f t="shared" ref="G52:O52" si="19">SUM(G53:G56)</f>
        <v>0</v>
      </c>
      <c r="H52" s="9">
        <f t="shared" si="2"/>
        <v>0</v>
      </c>
      <c r="I52" s="10">
        <f t="shared" si="19"/>
        <v>0</v>
      </c>
      <c r="J52" s="10">
        <f t="shared" si="19"/>
        <v>0</v>
      </c>
      <c r="K52" s="198">
        <f t="shared" si="19"/>
        <v>0</v>
      </c>
      <c r="L52" s="12">
        <f t="shared" si="19"/>
        <v>144.4</v>
      </c>
      <c r="M52" s="12">
        <f t="shared" si="19"/>
        <v>144.4</v>
      </c>
      <c r="N52" s="12">
        <f t="shared" si="19"/>
        <v>128.30000000000001</v>
      </c>
      <c r="O52" s="12">
        <f t="shared" si="19"/>
        <v>0</v>
      </c>
    </row>
    <row r="53" spans="1:15" ht="15" customHeight="1" x14ac:dyDescent="0.25">
      <c r="A53" s="19"/>
      <c r="C53" s="15" t="s">
        <v>9</v>
      </c>
      <c r="D53" s="8">
        <f t="shared" si="1"/>
        <v>47</v>
      </c>
      <c r="E53" s="16">
        <v>47</v>
      </c>
      <c r="F53" s="16">
        <v>40.200000000000003</v>
      </c>
      <c r="G53" s="16"/>
      <c r="H53" s="9">
        <f t="shared" si="2"/>
        <v>0</v>
      </c>
      <c r="I53" s="10"/>
      <c r="J53" s="10"/>
      <c r="K53" s="198"/>
      <c r="L53" s="12">
        <f t="shared" ref="L53:L68" si="20">M53+O53</f>
        <v>47</v>
      </c>
      <c r="M53" s="12">
        <f t="shared" ref="M53:M68" si="21">E53+I53</f>
        <v>47</v>
      </c>
      <c r="N53" s="12">
        <f t="shared" ref="N53:N68" si="22">F53+J53</f>
        <v>40.200000000000003</v>
      </c>
      <c r="O53" s="12">
        <f t="shared" ref="O53:O68" si="23">G53+K53</f>
        <v>0</v>
      </c>
    </row>
    <row r="54" spans="1:15" ht="15" customHeight="1" x14ac:dyDescent="0.25">
      <c r="A54" s="19"/>
      <c r="C54" s="15" t="s">
        <v>31</v>
      </c>
      <c r="D54" s="8">
        <f t="shared" si="1"/>
        <v>11.5</v>
      </c>
      <c r="E54" s="16">
        <v>11.5</v>
      </c>
      <c r="F54" s="16">
        <v>10.5</v>
      </c>
      <c r="G54" s="16"/>
      <c r="H54" s="9">
        <f t="shared" si="2"/>
        <v>0</v>
      </c>
      <c r="I54" s="10"/>
      <c r="J54" s="10"/>
      <c r="K54" s="198"/>
      <c r="L54" s="12">
        <f t="shared" si="20"/>
        <v>11.5</v>
      </c>
      <c r="M54" s="12">
        <f t="shared" si="21"/>
        <v>11.5</v>
      </c>
      <c r="N54" s="12">
        <f t="shared" si="22"/>
        <v>10.5</v>
      </c>
      <c r="O54" s="12">
        <f t="shared" si="23"/>
        <v>0</v>
      </c>
    </row>
    <row r="55" spans="1:15" ht="15" customHeight="1" x14ac:dyDescent="0.25">
      <c r="A55" s="19"/>
      <c r="C55" s="15" t="s">
        <v>22</v>
      </c>
      <c r="D55" s="8">
        <f t="shared" si="1"/>
        <v>85.9</v>
      </c>
      <c r="E55" s="16">
        <v>85.9</v>
      </c>
      <c r="F55" s="16">
        <v>77.599999999999994</v>
      </c>
      <c r="G55" s="16"/>
      <c r="H55" s="9">
        <f t="shared" si="2"/>
        <v>0</v>
      </c>
      <c r="I55" s="10"/>
      <c r="J55" s="10"/>
      <c r="K55" s="198"/>
      <c r="L55" s="12">
        <f t="shared" si="20"/>
        <v>85.9</v>
      </c>
      <c r="M55" s="12">
        <f t="shared" si="21"/>
        <v>85.9</v>
      </c>
      <c r="N55" s="12">
        <f t="shared" si="22"/>
        <v>77.599999999999994</v>
      </c>
      <c r="O55" s="12">
        <f t="shared" si="23"/>
        <v>0</v>
      </c>
    </row>
    <row r="56" spans="1:15" ht="15" hidden="1" customHeight="1" x14ac:dyDescent="0.25">
      <c r="A56" s="39"/>
      <c r="B56" s="215"/>
      <c r="C56" s="95" t="s">
        <v>24</v>
      </c>
      <c r="D56" s="8">
        <f t="shared" si="1"/>
        <v>0</v>
      </c>
      <c r="E56" s="16"/>
      <c r="F56" s="16"/>
      <c r="G56" s="16"/>
      <c r="H56" s="9">
        <f t="shared" si="2"/>
        <v>0</v>
      </c>
      <c r="I56" s="10"/>
      <c r="J56" s="10"/>
      <c r="K56" s="198"/>
      <c r="L56" s="11">
        <f>M56+O56</f>
        <v>0</v>
      </c>
      <c r="M56" s="11">
        <f>E56+I56</f>
        <v>0</v>
      </c>
      <c r="N56" s="11">
        <f>F56+J56</f>
        <v>0</v>
      </c>
      <c r="O56" s="11">
        <f>G56+K56</f>
        <v>0</v>
      </c>
    </row>
    <row r="57" spans="1:15" ht="15" customHeight="1" x14ac:dyDescent="0.25">
      <c r="A57" s="5" t="s">
        <v>65</v>
      </c>
      <c r="B57" s="17" t="s">
        <v>13</v>
      </c>
      <c r="C57" s="15"/>
      <c r="D57" s="8">
        <f t="shared" si="1"/>
        <v>89.800000000000011</v>
      </c>
      <c r="E57" s="16">
        <f>SUM(E58:E61)</f>
        <v>89.800000000000011</v>
      </c>
      <c r="F57" s="16">
        <f>SUM(F58:F61)</f>
        <v>80.400000000000006</v>
      </c>
      <c r="G57" s="16">
        <f>SUM(G58:G61)</f>
        <v>0</v>
      </c>
      <c r="H57" s="9">
        <f t="shared" si="2"/>
        <v>0</v>
      </c>
      <c r="I57" s="10">
        <f t="shared" ref="I57:O57" si="24">SUM(I58:I61)</f>
        <v>0</v>
      </c>
      <c r="J57" s="10">
        <f t="shared" si="24"/>
        <v>0</v>
      </c>
      <c r="K57" s="198">
        <f t="shared" si="24"/>
        <v>0</v>
      </c>
      <c r="L57" s="12">
        <f t="shared" si="24"/>
        <v>89.800000000000011</v>
      </c>
      <c r="M57" s="12">
        <f t="shared" si="24"/>
        <v>89.800000000000011</v>
      </c>
      <c r="N57" s="12">
        <f t="shared" si="24"/>
        <v>80.400000000000006</v>
      </c>
      <c r="O57" s="12">
        <f t="shared" si="24"/>
        <v>0</v>
      </c>
    </row>
    <row r="58" spans="1:15" ht="15" customHeight="1" x14ac:dyDescent="0.25">
      <c r="A58" s="19"/>
      <c r="C58" s="15" t="s">
        <v>9</v>
      </c>
      <c r="D58" s="8">
        <f t="shared" si="1"/>
        <v>57</v>
      </c>
      <c r="E58" s="16">
        <v>57</v>
      </c>
      <c r="F58" s="16">
        <v>49.1</v>
      </c>
      <c r="G58" s="16"/>
      <c r="H58" s="9">
        <f t="shared" si="2"/>
        <v>0</v>
      </c>
      <c r="I58" s="10"/>
      <c r="J58" s="10"/>
      <c r="K58" s="198"/>
      <c r="L58" s="12">
        <f t="shared" si="20"/>
        <v>57</v>
      </c>
      <c r="M58" s="12">
        <f t="shared" si="21"/>
        <v>57</v>
      </c>
      <c r="N58" s="12">
        <f t="shared" si="22"/>
        <v>49.1</v>
      </c>
      <c r="O58" s="12">
        <f t="shared" si="23"/>
        <v>0</v>
      </c>
    </row>
    <row r="59" spans="1:15" ht="15" customHeight="1" x14ac:dyDescent="0.25">
      <c r="A59" s="19"/>
      <c r="C59" s="15" t="s">
        <v>31</v>
      </c>
      <c r="D59" s="8">
        <f t="shared" si="1"/>
        <v>7.2</v>
      </c>
      <c r="E59" s="16">
        <v>7.2</v>
      </c>
      <c r="F59" s="16">
        <v>7</v>
      </c>
      <c r="G59" s="16"/>
      <c r="H59" s="9">
        <f t="shared" si="2"/>
        <v>0</v>
      </c>
      <c r="I59" s="10"/>
      <c r="J59" s="10"/>
      <c r="K59" s="198"/>
      <c r="L59" s="12">
        <f t="shared" si="20"/>
        <v>7.2</v>
      </c>
      <c r="M59" s="12">
        <f t="shared" si="21"/>
        <v>7.2</v>
      </c>
      <c r="N59" s="12">
        <f t="shared" si="22"/>
        <v>7</v>
      </c>
      <c r="O59" s="12">
        <f t="shared" si="23"/>
        <v>0</v>
      </c>
    </row>
    <row r="60" spans="1:15" ht="15" customHeight="1" x14ac:dyDescent="0.25">
      <c r="A60" s="19"/>
      <c r="C60" s="15" t="s">
        <v>22</v>
      </c>
      <c r="D60" s="8">
        <f t="shared" si="1"/>
        <v>25.6</v>
      </c>
      <c r="E60" s="16">
        <v>25.6</v>
      </c>
      <c r="F60" s="16">
        <v>24.3</v>
      </c>
      <c r="G60" s="16"/>
      <c r="H60" s="9">
        <f t="shared" si="2"/>
        <v>0</v>
      </c>
      <c r="I60" s="10"/>
      <c r="J60" s="10"/>
      <c r="K60" s="198"/>
      <c r="L60" s="12">
        <f t="shared" si="20"/>
        <v>25.6</v>
      </c>
      <c r="M60" s="12">
        <f t="shared" si="21"/>
        <v>25.6</v>
      </c>
      <c r="N60" s="12">
        <f t="shared" si="22"/>
        <v>24.3</v>
      </c>
      <c r="O60" s="12">
        <f t="shared" si="23"/>
        <v>0</v>
      </c>
    </row>
    <row r="61" spans="1:15" ht="15" hidden="1" customHeight="1" x14ac:dyDescent="0.25">
      <c r="A61" s="39"/>
      <c r="B61" s="215"/>
      <c r="C61" s="95" t="s">
        <v>24</v>
      </c>
      <c r="D61" s="8">
        <f t="shared" si="1"/>
        <v>0</v>
      </c>
      <c r="E61" s="16"/>
      <c r="F61" s="16"/>
      <c r="G61" s="16"/>
      <c r="H61" s="9">
        <f t="shared" si="2"/>
        <v>0</v>
      </c>
      <c r="I61" s="10"/>
      <c r="J61" s="10"/>
      <c r="K61" s="198"/>
      <c r="L61" s="11">
        <f>M61+O61</f>
        <v>0</v>
      </c>
      <c r="M61" s="11">
        <f>E61+I61</f>
        <v>0</v>
      </c>
      <c r="N61" s="11">
        <f>F61+J61</f>
        <v>0</v>
      </c>
      <c r="O61" s="11">
        <f>G61+K61</f>
        <v>0</v>
      </c>
    </row>
    <row r="62" spans="1:15" ht="15" customHeight="1" x14ac:dyDescent="0.25">
      <c r="A62" s="5" t="s">
        <v>66</v>
      </c>
      <c r="B62" s="29" t="s">
        <v>14</v>
      </c>
      <c r="C62" s="30"/>
      <c r="D62" s="8">
        <f t="shared" si="1"/>
        <v>103.2</v>
      </c>
      <c r="E62" s="16">
        <f t="shared" ref="E62:O62" si="25">SUM(E63:E66)</f>
        <v>103.2</v>
      </c>
      <c r="F62" s="16">
        <f t="shared" si="25"/>
        <v>91.699999999999989</v>
      </c>
      <c r="G62" s="16">
        <f t="shared" si="25"/>
        <v>0</v>
      </c>
      <c r="H62" s="9">
        <f t="shared" si="2"/>
        <v>0</v>
      </c>
      <c r="I62" s="10">
        <f t="shared" si="25"/>
        <v>0</v>
      </c>
      <c r="J62" s="10">
        <f t="shared" si="25"/>
        <v>0</v>
      </c>
      <c r="K62" s="198">
        <f t="shared" si="25"/>
        <v>0</v>
      </c>
      <c r="L62" s="12">
        <f t="shared" si="25"/>
        <v>103.2</v>
      </c>
      <c r="M62" s="12">
        <f t="shared" si="25"/>
        <v>103.2</v>
      </c>
      <c r="N62" s="12">
        <f t="shared" si="25"/>
        <v>91.699999999999989</v>
      </c>
      <c r="O62" s="12">
        <f t="shared" si="25"/>
        <v>0</v>
      </c>
    </row>
    <row r="63" spans="1:15" ht="15" customHeight="1" x14ac:dyDescent="0.25">
      <c r="A63" s="19"/>
      <c r="B63" s="78"/>
      <c r="C63" s="30" t="s">
        <v>9</v>
      </c>
      <c r="D63" s="8">
        <f t="shared" si="1"/>
        <v>63</v>
      </c>
      <c r="E63" s="16">
        <v>63</v>
      </c>
      <c r="F63" s="16">
        <v>54.3</v>
      </c>
      <c r="G63" s="16"/>
      <c r="H63" s="9">
        <f t="shared" si="2"/>
        <v>0</v>
      </c>
      <c r="I63" s="10"/>
      <c r="J63" s="10"/>
      <c r="K63" s="198"/>
      <c r="L63" s="12">
        <f t="shared" si="20"/>
        <v>63</v>
      </c>
      <c r="M63" s="12">
        <f t="shared" si="21"/>
        <v>63</v>
      </c>
      <c r="N63" s="12">
        <f t="shared" si="22"/>
        <v>54.3</v>
      </c>
      <c r="O63" s="12">
        <f t="shared" si="23"/>
        <v>0</v>
      </c>
    </row>
    <row r="64" spans="1:15" ht="15" customHeight="1" x14ac:dyDescent="0.25">
      <c r="A64" s="19"/>
      <c r="B64" s="78"/>
      <c r="C64" s="30" t="s">
        <v>31</v>
      </c>
      <c r="D64" s="8">
        <f t="shared" si="1"/>
        <v>8.6999999999999993</v>
      </c>
      <c r="E64" s="16">
        <v>8.6999999999999993</v>
      </c>
      <c r="F64" s="16">
        <v>7</v>
      </c>
      <c r="G64" s="16"/>
      <c r="H64" s="9">
        <f t="shared" si="2"/>
        <v>0</v>
      </c>
      <c r="I64" s="10"/>
      <c r="J64" s="10"/>
      <c r="K64" s="198"/>
      <c r="L64" s="12">
        <f t="shared" si="20"/>
        <v>8.6999999999999993</v>
      </c>
      <c r="M64" s="12">
        <f t="shared" si="21"/>
        <v>8.6999999999999993</v>
      </c>
      <c r="N64" s="12">
        <f t="shared" si="22"/>
        <v>7</v>
      </c>
      <c r="O64" s="12">
        <f t="shared" si="23"/>
        <v>0</v>
      </c>
    </row>
    <row r="65" spans="1:15" ht="15" customHeight="1" x14ac:dyDescent="0.25">
      <c r="A65" s="19"/>
      <c r="B65" s="78"/>
      <c r="C65" s="30" t="s">
        <v>22</v>
      </c>
      <c r="D65" s="8">
        <f t="shared" si="1"/>
        <v>31.5</v>
      </c>
      <c r="E65" s="16">
        <v>31.5</v>
      </c>
      <c r="F65" s="16">
        <v>30.4</v>
      </c>
      <c r="G65" s="16"/>
      <c r="H65" s="9">
        <f t="shared" si="2"/>
        <v>0</v>
      </c>
      <c r="I65" s="10"/>
      <c r="J65" s="10"/>
      <c r="K65" s="198"/>
      <c r="L65" s="12">
        <f t="shared" si="20"/>
        <v>31.5</v>
      </c>
      <c r="M65" s="12">
        <f t="shared" si="21"/>
        <v>31.5</v>
      </c>
      <c r="N65" s="12">
        <f t="shared" si="22"/>
        <v>30.4</v>
      </c>
      <c r="O65" s="12">
        <f t="shared" si="23"/>
        <v>0</v>
      </c>
    </row>
    <row r="66" spans="1:15" ht="15" hidden="1" customHeight="1" x14ac:dyDescent="0.25">
      <c r="A66" s="39"/>
      <c r="B66" s="40"/>
      <c r="C66" s="80" t="s">
        <v>24</v>
      </c>
      <c r="D66" s="8">
        <f t="shared" si="1"/>
        <v>0</v>
      </c>
      <c r="E66" s="16"/>
      <c r="F66" s="16"/>
      <c r="G66" s="16"/>
      <c r="H66" s="9">
        <f t="shared" si="2"/>
        <v>0</v>
      </c>
      <c r="I66" s="10"/>
      <c r="J66" s="10"/>
      <c r="K66" s="198"/>
      <c r="L66" s="11">
        <f>M66+O66</f>
        <v>0</v>
      </c>
      <c r="M66" s="11">
        <f>E66+I66</f>
        <v>0</v>
      </c>
      <c r="N66" s="11">
        <f>F66+J66</f>
        <v>0</v>
      </c>
      <c r="O66" s="11">
        <f>G66+K66</f>
        <v>0</v>
      </c>
    </row>
    <row r="67" spans="1:15" ht="15" customHeight="1" x14ac:dyDescent="0.25">
      <c r="A67" s="149" t="s">
        <v>67</v>
      </c>
      <c r="B67" s="29" t="s">
        <v>15</v>
      </c>
      <c r="C67" s="30"/>
      <c r="D67" s="8">
        <f t="shared" si="1"/>
        <v>117</v>
      </c>
      <c r="E67" s="16">
        <f>SUM(E68:E71)</f>
        <v>117</v>
      </c>
      <c r="F67" s="16">
        <f>SUM(F68:F71)</f>
        <v>101.6</v>
      </c>
      <c r="G67" s="16">
        <f t="shared" ref="G67:O67" si="26">SUM(G68:G71)</f>
        <v>0</v>
      </c>
      <c r="H67" s="9">
        <f t="shared" si="2"/>
        <v>0</v>
      </c>
      <c r="I67" s="10">
        <f t="shared" si="26"/>
        <v>0</v>
      </c>
      <c r="J67" s="10">
        <f t="shared" si="26"/>
        <v>0</v>
      </c>
      <c r="K67" s="198">
        <f t="shared" si="26"/>
        <v>0</v>
      </c>
      <c r="L67" s="12">
        <f t="shared" si="26"/>
        <v>117</v>
      </c>
      <c r="M67" s="12">
        <f t="shared" si="26"/>
        <v>117</v>
      </c>
      <c r="N67" s="12">
        <f t="shared" si="26"/>
        <v>101.6</v>
      </c>
      <c r="O67" s="12">
        <f t="shared" si="26"/>
        <v>0</v>
      </c>
    </row>
    <row r="68" spans="1:15" ht="15" customHeight="1" x14ac:dyDescent="0.25">
      <c r="A68" s="153"/>
      <c r="B68" s="78"/>
      <c r="C68" s="30" t="s">
        <v>9</v>
      </c>
      <c r="D68" s="8">
        <f t="shared" si="1"/>
        <v>51.9</v>
      </c>
      <c r="E68" s="16">
        <v>51.9</v>
      </c>
      <c r="F68" s="16">
        <v>43.8</v>
      </c>
      <c r="G68" s="16"/>
      <c r="H68" s="9">
        <f t="shared" si="2"/>
        <v>0</v>
      </c>
      <c r="I68" s="10"/>
      <c r="J68" s="10"/>
      <c r="K68" s="198"/>
      <c r="L68" s="12">
        <f t="shared" si="20"/>
        <v>51.9</v>
      </c>
      <c r="M68" s="12">
        <f t="shared" si="21"/>
        <v>51.9</v>
      </c>
      <c r="N68" s="12">
        <f t="shared" si="22"/>
        <v>43.8</v>
      </c>
      <c r="O68" s="12">
        <f t="shared" si="23"/>
        <v>0</v>
      </c>
    </row>
    <row r="69" spans="1:15" ht="15" customHeight="1" x14ac:dyDescent="0.25">
      <c r="A69" s="153"/>
      <c r="B69" s="78"/>
      <c r="C69" s="30" t="s">
        <v>31</v>
      </c>
      <c r="D69" s="8">
        <f t="shared" si="1"/>
        <v>10.8</v>
      </c>
      <c r="E69" s="16">
        <v>10.8</v>
      </c>
      <c r="F69" s="16">
        <v>10.5</v>
      </c>
      <c r="G69" s="16"/>
      <c r="H69" s="9">
        <f t="shared" si="2"/>
        <v>0</v>
      </c>
      <c r="I69" s="10"/>
      <c r="J69" s="10"/>
      <c r="K69" s="198"/>
      <c r="L69" s="12">
        <f>M69+O69</f>
        <v>10.8</v>
      </c>
      <c r="M69" s="12">
        <f>E69+I69</f>
        <v>10.8</v>
      </c>
      <c r="N69" s="12">
        <f>F69+J69</f>
        <v>10.5</v>
      </c>
      <c r="O69" s="12">
        <f>G69+K69</f>
        <v>0</v>
      </c>
    </row>
    <row r="70" spans="1:15" ht="15" customHeight="1" x14ac:dyDescent="0.25">
      <c r="A70" s="153"/>
      <c r="B70" s="78"/>
      <c r="C70" s="30" t="s">
        <v>22</v>
      </c>
      <c r="D70" s="8">
        <f t="shared" si="1"/>
        <v>54.3</v>
      </c>
      <c r="E70" s="16">
        <v>54.3</v>
      </c>
      <c r="F70" s="16">
        <v>47.3</v>
      </c>
      <c r="G70" s="16"/>
      <c r="H70" s="9">
        <f t="shared" si="2"/>
        <v>0</v>
      </c>
      <c r="I70" s="10"/>
      <c r="J70" s="10"/>
      <c r="K70" s="198"/>
      <c r="L70" s="12">
        <f t="shared" ref="L70:L91" si="27">M70+O70</f>
        <v>54.3</v>
      </c>
      <c r="M70" s="12">
        <f t="shared" ref="M70:M91" si="28">E70+I70</f>
        <v>54.3</v>
      </c>
      <c r="N70" s="12">
        <f t="shared" ref="N70:N91" si="29">F70+J70</f>
        <v>47.3</v>
      </c>
      <c r="O70" s="12">
        <f t="shared" ref="O70:O91" si="30">G70+K70</f>
        <v>0</v>
      </c>
    </row>
    <row r="71" spans="1:15" ht="15" hidden="1" customHeight="1" x14ac:dyDescent="0.25">
      <c r="A71" s="216"/>
      <c r="B71" s="40"/>
      <c r="C71" s="80" t="s">
        <v>24</v>
      </c>
      <c r="D71" s="8">
        <f t="shared" si="1"/>
        <v>0</v>
      </c>
      <c r="E71" s="16"/>
      <c r="F71" s="16"/>
      <c r="G71" s="16"/>
      <c r="H71" s="9">
        <f t="shared" si="2"/>
        <v>0</v>
      </c>
      <c r="I71" s="10"/>
      <c r="J71" s="10"/>
      <c r="K71" s="198"/>
      <c r="L71" s="11">
        <f>M71+O71</f>
        <v>0</v>
      </c>
      <c r="M71" s="11">
        <f>E71+I71</f>
        <v>0</v>
      </c>
      <c r="N71" s="11">
        <f>F71+J71</f>
        <v>0</v>
      </c>
      <c r="O71" s="11">
        <f>G71+K71</f>
        <v>0</v>
      </c>
    </row>
    <row r="72" spans="1:15" ht="15" customHeight="1" x14ac:dyDescent="0.25">
      <c r="A72" s="5" t="s">
        <v>68</v>
      </c>
      <c r="B72" s="217" t="s">
        <v>16</v>
      </c>
      <c r="C72" s="15"/>
      <c r="D72" s="8">
        <f t="shared" si="1"/>
        <v>230.10000000000002</v>
      </c>
      <c r="E72" s="16">
        <f>SUM(E73:E77)</f>
        <v>230.10000000000002</v>
      </c>
      <c r="F72" s="16">
        <f>SUM(F73:F77)</f>
        <v>211.6</v>
      </c>
      <c r="G72" s="16">
        <f t="shared" ref="G72:O72" si="31">SUM(G73:G77)</f>
        <v>0</v>
      </c>
      <c r="H72" s="9">
        <f t="shared" si="2"/>
        <v>0</v>
      </c>
      <c r="I72" s="10">
        <f>SUM(I73:I77)</f>
        <v>0</v>
      </c>
      <c r="J72" s="10">
        <f>SUM(J73:J77)</f>
        <v>-4.5</v>
      </c>
      <c r="K72" s="10">
        <f t="shared" si="31"/>
        <v>0</v>
      </c>
      <c r="L72" s="12">
        <f t="shared" si="31"/>
        <v>230.10000000000002</v>
      </c>
      <c r="M72" s="12">
        <f t="shared" si="31"/>
        <v>230.10000000000002</v>
      </c>
      <c r="N72" s="12">
        <f t="shared" si="31"/>
        <v>207.1</v>
      </c>
      <c r="O72" s="12">
        <f t="shared" si="31"/>
        <v>0</v>
      </c>
    </row>
    <row r="73" spans="1:15" ht="15" customHeight="1" x14ac:dyDescent="0.25">
      <c r="A73" s="19"/>
      <c r="B73" s="218"/>
      <c r="C73" s="15" t="s">
        <v>9</v>
      </c>
      <c r="D73" s="8">
        <f t="shared" si="1"/>
        <v>105.2</v>
      </c>
      <c r="E73" s="16">
        <v>105.2</v>
      </c>
      <c r="F73" s="16">
        <v>97.4</v>
      </c>
      <c r="G73" s="16"/>
      <c r="H73" s="9">
        <f t="shared" si="2"/>
        <v>0</v>
      </c>
      <c r="I73" s="10"/>
      <c r="J73" s="10">
        <v>-4.5</v>
      </c>
      <c r="K73" s="198"/>
      <c r="L73" s="12">
        <f t="shared" si="27"/>
        <v>105.2</v>
      </c>
      <c r="M73" s="12">
        <f t="shared" si="28"/>
        <v>105.2</v>
      </c>
      <c r="N73" s="12">
        <f t="shared" si="29"/>
        <v>92.9</v>
      </c>
      <c r="O73" s="12">
        <f t="shared" si="30"/>
        <v>0</v>
      </c>
    </row>
    <row r="74" spans="1:15" ht="15" customHeight="1" x14ac:dyDescent="0.25">
      <c r="A74" s="19"/>
      <c r="B74" s="218"/>
      <c r="C74" s="15" t="s">
        <v>31</v>
      </c>
      <c r="D74" s="8">
        <f t="shared" si="1"/>
        <v>20.3</v>
      </c>
      <c r="E74" s="16">
        <v>20.3</v>
      </c>
      <c r="F74" s="16">
        <v>17.600000000000001</v>
      </c>
      <c r="G74" s="16"/>
      <c r="H74" s="9">
        <f t="shared" si="2"/>
        <v>0</v>
      </c>
      <c r="I74" s="10"/>
      <c r="J74" s="10"/>
      <c r="K74" s="198"/>
      <c r="L74" s="12">
        <f t="shared" si="27"/>
        <v>20.3</v>
      </c>
      <c r="M74" s="12">
        <f t="shared" si="28"/>
        <v>20.3</v>
      </c>
      <c r="N74" s="12">
        <f t="shared" si="29"/>
        <v>17.600000000000001</v>
      </c>
      <c r="O74" s="12">
        <f t="shared" si="30"/>
        <v>0</v>
      </c>
    </row>
    <row r="75" spans="1:15" ht="15" customHeight="1" x14ac:dyDescent="0.25">
      <c r="A75" s="19"/>
      <c r="B75" s="218"/>
      <c r="C75" s="15" t="s">
        <v>22</v>
      </c>
      <c r="D75" s="8">
        <f t="shared" si="1"/>
        <v>101.8</v>
      </c>
      <c r="E75" s="16">
        <v>101.8</v>
      </c>
      <c r="F75" s="16">
        <v>94</v>
      </c>
      <c r="G75" s="16"/>
      <c r="H75" s="9">
        <f t="shared" si="2"/>
        <v>0</v>
      </c>
      <c r="I75" s="10"/>
      <c r="J75" s="10"/>
      <c r="K75" s="198"/>
      <c r="L75" s="12">
        <f t="shared" si="27"/>
        <v>101.8</v>
      </c>
      <c r="M75" s="12">
        <f t="shared" si="28"/>
        <v>101.8</v>
      </c>
      <c r="N75" s="12">
        <f t="shared" si="29"/>
        <v>94</v>
      </c>
      <c r="O75" s="12">
        <f t="shared" si="30"/>
        <v>0</v>
      </c>
    </row>
    <row r="76" spans="1:15" ht="15" customHeight="1" x14ac:dyDescent="0.25">
      <c r="A76" s="19"/>
      <c r="C76" s="95" t="s">
        <v>30</v>
      </c>
      <c r="D76" s="8">
        <f t="shared" ref="D76" si="32">E76+G76</f>
        <v>2.8</v>
      </c>
      <c r="E76" s="16">
        <v>2.8</v>
      </c>
      <c r="F76" s="16">
        <v>2.6</v>
      </c>
      <c r="G76" s="16"/>
      <c r="H76" s="9">
        <f t="shared" ref="H76" si="33">I76+K76</f>
        <v>0</v>
      </c>
      <c r="I76" s="10"/>
      <c r="J76" s="10"/>
      <c r="K76" s="198"/>
      <c r="L76" s="12">
        <f t="shared" si="27"/>
        <v>2.8</v>
      </c>
      <c r="M76" s="12">
        <f t="shared" si="28"/>
        <v>2.8</v>
      </c>
      <c r="N76" s="12">
        <f t="shared" si="29"/>
        <v>2.6</v>
      </c>
      <c r="O76" s="12">
        <f t="shared" si="30"/>
        <v>0</v>
      </c>
    </row>
    <row r="77" spans="1:15" ht="15" hidden="1" customHeight="1" x14ac:dyDescent="0.25">
      <c r="A77" s="219"/>
      <c r="B77" s="220"/>
      <c r="C77" s="95" t="s">
        <v>24</v>
      </c>
      <c r="D77" s="8">
        <f t="shared" si="1"/>
        <v>0</v>
      </c>
      <c r="E77" s="16"/>
      <c r="F77" s="16"/>
      <c r="G77" s="16"/>
      <c r="H77" s="9">
        <f t="shared" si="2"/>
        <v>0</v>
      </c>
      <c r="I77" s="10"/>
      <c r="J77" s="10"/>
      <c r="K77" s="198"/>
      <c r="L77" s="11">
        <f>M77+O77</f>
        <v>0</v>
      </c>
      <c r="M77" s="11">
        <f>E77+I77</f>
        <v>0</v>
      </c>
      <c r="N77" s="11">
        <f>F77+J77</f>
        <v>0</v>
      </c>
      <c r="O77" s="11">
        <f>G77+K77</f>
        <v>0</v>
      </c>
    </row>
    <row r="78" spans="1:15" ht="15" customHeight="1" x14ac:dyDescent="0.25">
      <c r="A78" s="5" t="s">
        <v>69</v>
      </c>
      <c r="B78" s="17" t="s">
        <v>17</v>
      </c>
      <c r="C78" s="15"/>
      <c r="D78" s="8">
        <f t="shared" si="1"/>
        <v>106.89999999999999</v>
      </c>
      <c r="E78" s="16">
        <f t="shared" ref="E78:O78" si="34">SUM(E79:E82)</f>
        <v>106.89999999999999</v>
      </c>
      <c r="F78" s="16">
        <f t="shared" si="34"/>
        <v>93.8</v>
      </c>
      <c r="G78" s="16">
        <f t="shared" si="34"/>
        <v>0</v>
      </c>
      <c r="H78" s="9">
        <f t="shared" si="2"/>
        <v>0</v>
      </c>
      <c r="I78" s="10">
        <f t="shared" si="34"/>
        <v>0</v>
      </c>
      <c r="J78" s="10">
        <f t="shared" si="34"/>
        <v>-7.2</v>
      </c>
      <c r="K78" s="198">
        <f t="shared" si="34"/>
        <v>0</v>
      </c>
      <c r="L78" s="12">
        <f t="shared" si="34"/>
        <v>106.89999999999999</v>
      </c>
      <c r="M78" s="12">
        <f t="shared" si="34"/>
        <v>106.89999999999999</v>
      </c>
      <c r="N78" s="12">
        <f t="shared" si="34"/>
        <v>86.6</v>
      </c>
      <c r="O78" s="12">
        <f t="shared" si="34"/>
        <v>0</v>
      </c>
    </row>
    <row r="79" spans="1:15" ht="15" customHeight="1" x14ac:dyDescent="0.25">
      <c r="A79" s="19"/>
      <c r="C79" s="15" t="s">
        <v>9</v>
      </c>
      <c r="D79" s="8">
        <f t="shared" si="1"/>
        <v>64</v>
      </c>
      <c r="E79" s="16">
        <v>64</v>
      </c>
      <c r="F79" s="16">
        <v>51.8</v>
      </c>
      <c r="G79" s="16"/>
      <c r="H79" s="9">
        <f t="shared" si="2"/>
        <v>0</v>
      </c>
      <c r="I79" s="10"/>
      <c r="J79" s="10">
        <v>-4.7</v>
      </c>
      <c r="K79" s="198"/>
      <c r="L79" s="12">
        <f t="shared" si="27"/>
        <v>64</v>
      </c>
      <c r="M79" s="12">
        <f t="shared" si="28"/>
        <v>64</v>
      </c>
      <c r="N79" s="12">
        <f t="shared" si="29"/>
        <v>47.099999999999994</v>
      </c>
      <c r="O79" s="12">
        <f t="shared" si="30"/>
        <v>0</v>
      </c>
    </row>
    <row r="80" spans="1:15" ht="15" customHeight="1" x14ac:dyDescent="0.25">
      <c r="A80" s="19"/>
      <c r="C80" s="15" t="s">
        <v>31</v>
      </c>
      <c r="D80" s="8">
        <f t="shared" si="1"/>
        <v>3.6</v>
      </c>
      <c r="E80" s="16">
        <v>3.6</v>
      </c>
      <c r="F80" s="16">
        <v>3.4</v>
      </c>
      <c r="G80" s="16"/>
      <c r="H80" s="9">
        <f t="shared" si="2"/>
        <v>0</v>
      </c>
      <c r="I80" s="10"/>
      <c r="J80" s="10">
        <v>-0.8</v>
      </c>
      <c r="K80" s="198"/>
      <c r="L80" s="12">
        <f t="shared" si="27"/>
        <v>3.6</v>
      </c>
      <c r="M80" s="12">
        <f t="shared" si="28"/>
        <v>3.6</v>
      </c>
      <c r="N80" s="12">
        <f t="shared" si="29"/>
        <v>2.5999999999999996</v>
      </c>
      <c r="O80" s="12">
        <f t="shared" si="30"/>
        <v>0</v>
      </c>
    </row>
    <row r="81" spans="1:15" ht="15" customHeight="1" x14ac:dyDescent="0.25">
      <c r="A81" s="19"/>
      <c r="C81" s="15" t="s">
        <v>22</v>
      </c>
      <c r="D81" s="8">
        <f t="shared" si="1"/>
        <v>39.299999999999997</v>
      </c>
      <c r="E81" s="16">
        <v>39.299999999999997</v>
      </c>
      <c r="F81" s="16">
        <v>38.6</v>
      </c>
      <c r="G81" s="16"/>
      <c r="H81" s="9">
        <f t="shared" si="2"/>
        <v>0</v>
      </c>
      <c r="I81" s="10"/>
      <c r="J81" s="10">
        <v>-1.7</v>
      </c>
      <c r="K81" s="198"/>
      <c r="L81" s="12">
        <f t="shared" si="27"/>
        <v>39.299999999999997</v>
      </c>
      <c r="M81" s="12">
        <f t="shared" si="28"/>
        <v>39.299999999999997</v>
      </c>
      <c r="N81" s="12">
        <f t="shared" si="29"/>
        <v>36.9</v>
      </c>
      <c r="O81" s="12">
        <f t="shared" si="30"/>
        <v>0</v>
      </c>
    </row>
    <row r="82" spans="1:15" ht="15" hidden="1" customHeight="1" x14ac:dyDescent="0.25">
      <c r="A82" s="39"/>
      <c r="B82" s="215"/>
      <c r="C82" s="95" t="s">
        <v>24</v>
      </c>
      <c r="D82" s="8">
        <f t="shared" si="1"/>
        <v>0</v>
      </c>
      <c r="E82" s="16"/>
      <c r="F82" s="16"/>
      <c r="G82" s="16"/>
      <c r="H82" s="9">
        <f t="shared" si="2"/>
        <v>0</v>
      </c>
      <c r="I82" s="10"/>
      <c r="J82" s="10"/>
      <c r="K82" s="198"/>
      <c r="L82" s="11">
        <f>M82+O82</f>
        <v>0</v>
      </c>
      <c r="M82" s="11">
        <f>E82+I82</f>
        <v>0</v>
      </c>
      <c r="N82" s="11">
        <f>F82+J82</f>
        <v>0</v>
      </c>
      <c r="O82" s="11">
        <f>G82+K82</f>
        <v>0</v>
      </c>
    </row>
    <row r="83" spans="1:15" ht="15" customHeight="1" x14ac:dyDescent="0.25">
      <c r="A83" s="5" t="s">
        <v>70</v>
      </c>
      <c r="B83" s="17" t="s">
        <v>18</v>
      </c>
      <c r="C83" s="15"/>
      <c r="D83" s="8">
        <f t="shared" si="1"/>
        <v>81.400000000000006</v>
      </c>
      <c r="E83" s="16">
        <f t="shared" ref="E83:O83" si="35">SUM(E84:E87)</f>
        <v>81.400000000000006</v>
      </c>
      <c r="F83" s="16">
        <f t="shared" si="35"/>
        <v>72.7</v>
      </c>
      <c r="G83" s="16">
        <f t="shared" si="35"/>
        <v>0</v>
      </c>
      <c r="H83" s="9">
        <f t="shared" si="2"/>
        <v>0</v>
      </c>
      <c r="I83" s="10">
        <f t="shared" si="35"/>
        <v>0</v>
      </c>
      <c r="J83" s="10">
        <f t="shared" si="35"/>
        <v>0</v>
      </c>
      <c r="K83" s="198">
        <f t="shared" si="35"/>
        <v>0</v>
      </c>
      <c r="L83" s="12">
        <f t="shared" si="35"/>
        <v>81.400000000000006</v>
      </c>
      <c r="M83" s="12">
        <f t="shared" si="35"/>
        <v>81.400000000000006</v>
      </c>
      <c r="N83" s="12">
        <f t="shared" si="35"/>
        <v>72.7</v>
      </c>
      <c r="O83" s="12">
        <f t="shared" si="35"/>
        <v>0</v>
      </c>
    </row>
    <row r="84" spans="1:15" ht="15" customHeight="1" x14ac:dyDescent="0.25">
      <c r="A84" s="19"/>
      <c r="C84" s="15" t="s">
        <v>9</v>
      </c>
      <c r="D84" s="8">
        <f t="shared" si="1"/>
        <v>40.799999999999997</v>
      </c>
      <c r="E84" s="16">
        <v>40.799999999999997</v>
      </c>
      <c r="F84" s="16">
        <v>33.700000000000003</v>
      </c>
      <c r="G84" s="16"/>
      <c r="H84" s="9">
        <f t="shared" si="2"/>
        <v>0</v>
      </c>
      <c r="I84" s="10"/>
      <c r="J84" s="10"/>
      <c r="K84" s="198"/>
      <c r="L84" s="12">
        <f t="shared" si="27"/>
        <v>40.799999999999997</v>
      </c>
      <c r="M84" s="12">
        <f t="shared" si="28"/>
        <v>40.799999999999997</v>
      </c>
      <c r="N84" s="12">
        <f t="shared" si="29"/>
        <v>33.700000000000003</v>
      </c>
      <c r="O84" s="12">
        <f t="shared" si="30"/>
        <v>0</v>
      </c>
    </row>
    <row r="85" spans="1:15" ht="15" customHeight="1" x14ac:dyDescent="0.25">
      <c r="A85" s="19"/>
      <c r="C85" s="15" t="s">
        <v>31</v>
      </c>
      <c r="D85" s="8">
        <f t="shared" si="1"/>
        <v>4.4000000000000004</v>
      </c>
      <c r="E85" s="16">
        <v>4.4000000000000004</v>
      </c>
      <c r="F85" s="16">
        <v>3.4</v>
      </c>
      <c r="G85" s="16"/>
      <c r="H85" s="9">
        <f t="shared" si="2"/>
        <v>0</v>
      </c>
      <c r="I85" s="10"/>
      <c r="J85" s="10"/>
      <c r="K85" s="198"/>
      <c r="L85" s="12">
        <f t="shared" si="27"/>
        <v>4.4000000000000004</v>
      </c>
      <c r="M85" s="12">
        <f t="shared" si="28"/>
        <v>4.4000000000000004</v>
      </c>
      <c r="N85" s="12">
        <f t="shared" si="29"/>
        <v>3.4</v>
      </c>
      <c r="O85" s="12">
        <f t="shared" si="30"/>
        <v>0</v>
      </c>
    </row>
    <row r="86" spans="1:15" ht="15" customHeight="1" x14ac:dyDescent="0.25">
      <c r="A86" s="19"/>
      <c r="C86" s="15" t="s">
        <v>22</v>
      </c>
      <c r="D86" s="8">
        <f t="shared" si="1"/>
        <v>36.200000000000003</v>
      </c>
      <c r="E86" s="16">
        <v>36.200000000000003</v>
      </c>
      <c r="F86" s="16">
        <v>35.6</v>
      </c>
      <c r="G86" s="16"/>
      <c r="H86" s="9">
        <f t="shared" si="2"/>
        <v>0</v>
      </c>
      <c r="I86" s="10"/>
      <c r="J86" s="10"/>
      <c r="K86" s="198"/>
      <c r="L86" s="12">
        <f t="shared" si="27"/>
        <v>36.200000000000003</v>
      </c>
      <c r="M86" s="12">
        <f t="shared" si="28"/>
        <v>36.200000000000003</v>
      </c>
      <c r="N86" s="12">
        <f t="shared" si="29"/>
        <v>35.6</v>
      </c>
      <c r="O86" s="12">
        <f t="shared" si="30"/>
        <v>0</v>
      </c>
    </row>
    <row r="87" spans="1:15" ht="15" hidden="1" customHeight="1" x14ac:dyDescent="0.25">
      <c r="A87" s="39"/>
      <c r="B87" s="215"/>
      <c r="C87" s="95" t="s">
        <v>24</v>
      </c>
      <c r="D87" s="8">
        <f t="shared" si="1"/>
        <v>0</v>
      </c>
      <c r="E87" s="16"/>
      <c r="F87" s="16"/>
      <c r="G87" s="16"/>
      <c r="H87" s="9">
        <f t="shared" si="2"/>
        <v>0</v>
      </c>
      <c r="I87" s="10"/>
      <c r="J87" s="10"/>
      <c r="K87" s="198"/>
      <c r="L87" s="11">
        <f>M87+O87</f>
        <v>0</v>
      </c>
      <c r="M87" s="11">
        <f>E87+I87</f>
        <v>0</v>
      </c>
      <c r="N87" s="11">
        <f>F87+J87</f>
        <v>0</v>
      </c>
      <c r="O87" s="11">
        <f>G87+K87</f>
        <v>0</v>
      </c>
    </row>
    <row r="88" spans="1:15" ht="15" customHeight="1" x14ac:dyDescent="0.25">
      <c r="A88" s="5" t="s">
        <v>71</v>
      </c>
      <c r="B88" s="17" t="s">
        <v>19</v>
      </c>
      <c r="C88" s="15"/>
      <c r="D88" s="8">
        <f t="shared" si="1"/>
        <v>210</v>
      </c>
      <c r="E88" s="16">
        <f>SUM(E89:E91)</f>
        <v>210</v>
      </c>
      <c r="F88" s="16">
        <f>SUM(F89:F91)</f>
        <v>183.2</v>
      </c>
      <c r="G88" s="16">
        <f t="shared" ref="G88:O88" si="36">SUM(G89:G91)</f>
        <v>0</v>
      </c>
      <c r="H88" s="9">
        <f t="shared" si="2"/>
        <v>0</v>
      </c>
      <c r="I88" s="10">
        <f t="shared" si="36"/>
        <v>0</v>
      </c>
      <c r="J88" s="10">
        <f t="shared" si="36"/>
        <v>0</v>
      </c>
      <c r="K88" s="198">
        <f t="shared" si="36"/>
        <v>0</v>
      </c>
      <c r="L88" s="12">
        <f t="shared" si="36"/>
        <v>210</v>
      </c>
      <c r="M88" s="12">
        <f t="shared" si="36"/>
        <v>210</v>
      </c>
      <c r="N88" s="12">
        <f t="shared" si="36"/>
        <v>183.2</v>
      </c>
      <c r="O88" s="12">
        <f t="shared" si="36"/>
        <v>0</v>
      </c>
    </row>
    <row r="89" spans="1:15" ht="15" customHeight="1" x14ac:dyDescent="0.25">
      <c r="A89" s="19"/>
      <c r="C89" s="15" t="s">
        <v>9</v>
      </c>
      <c r="D89" s="8">
        <f t="shared" si="1"/>
        <v>134</v>
      </c>
      <c r="E89" s="16">
        <v>134</v>
      </c>
      <c r="F89" s="16">
        <v>109.4</v>
      </c>
      <c r="G89" s="16"/>
      <c r="H89" s="9">
        <f t="shared" si="2"/>
        <v>0</v>
      </c>
      <c r="I89" s="10"/>
      <c r="J89" s="10"/>
      <c r="K89" s="198"/>
      <c r="L89" s="12">
        <f t="shared" si="27"/>
        <v>134</v>
      </c>
      <c r="M89" s="12">
        <f t="shared" si="28"/>
        <v>134</v>
      </c>
      <c r="N89" s="12">
        <f t="shared" si="29"/>
        <v>109.4</v>
      </c>
      <c r="O89" s="12">
        <f t="shared" si="30"/>
        <v>0</v>
      </c>
    </row>
    <row r="90" spans="1:15" ht="15" customHeight="1" x14ac:dyDescent="0.25">
      <c r="A90" s="19"/>
      <c r="C90" s="15" t="s">
        <v>31</v>
      </c>
      <c r="D90" s="8">
        <f t="shared" si="1"/>
        <v>18</v>
      </c>
      <c r="E90" s="16">
        <v>18</v>
      </c>
      <c r="F90" s="16">
        <v>17.600000000000001</v>
      </c>
      <c r="G90" s="16"/>
      <c r="H90" s="9">
        <f t="shared" si="2"/>
        <v>0</v>
      </c>
      <c r="I90" s="10"/>
      <c r="J90" s="10"/>
      <c r="K90" s="198"/>
      <c r="L90" s="12">
        <f t="shared" si="27"/>
        <v>18</v>
      </c>
      <c r="M90" s="12">
        <f t="shared" si="28"/>
        <v>18</v>
      </c>
      <c r="N90" s="12">
        <f t="shared" si="29"/>
        <v>17.600000000000001</v>
      </c>
      <c r="O90" s="12">
        <f t="shared" si="30"/>
        <v>0</v>
      </c>
    </row>
    <row r="91" spans="1:15" ht="15" customHeight="1" x14ac:dyDescent="0.25">
      <c r="A91" s="19"/>
      <c r="C91" s="15" t="s">
        <v>22</v>
      </c>
      <c r="D91" s="8">
        <f t="shared" si="1"/>
        <v>58</v>
      </c>
      <c r="E91" s="16">
        <v>58</v>
      </c>
      <c r="F91" s="16">
        <v>56.2</v>
      </c>
      <c r="G91" s="16"/>
      <c r="H91" s="9">
        <f t="shared" si="2"/>
        <v>0</v>
      </c>
      <c r="I91" s="10"/>
      <c r="J91" s="10"/>
      <c r="K91" s="198"/>
      <c r="L91" s="12">
        <f t="shared" si="27"/>
        <v>58</v>
      </c>
      <c r="M91" s="12">
        <f t="shared" si="28"/>
        <v>58</v>
      </c>
      <c r="N91" s="12">
        <f t="shared" si="29"/>
        <v>56.2</v>
      </c>
      <c r="O91" s="12">
        <f t="shared" si="30"/>
        <v>0</v>
      </c>
    </row>
    <row r="92" spans="1:15" ht="30" x14ac:dyDescent="0.25">
      <c r="A92" s="13" t="s">
        <v>72</v>
      </c>
      <c r="B92" s="221" t="s">
        <v>26</v>
      </c>
      <c r="C92" s="15" t="s">
        <v>9</v>
      </c>
      <c r="D92" s="8">
        <f t="shared" si="1"/>
        <v>1763.5</v>
      </c>
      <c r="E92" s="16">
        <v>130</v>
      </c>
      <c r="F92" s="16"/>
      <c r="G92" s="16">
        <v>1633.5</v>
      </c>
      <c r="H92" s="9">
        <f t="shared" si="2"/>
        <v>0</v>
      </c>
      <c r="I92" s="10"/>
      <c r="J92" s="10"/>
      <c r="K92" s="198"/>
      <c r="L92" s="12">
        <f>M92+O92</f>
        <v>1763.5</v>
      </c>
      <c r="M92" s="12">
        <f t="shared" ref="M92:O93" si="37">E92+I92</f>
        <v>130</v>
      </c>
      <c r="N92" s="12">
        <f t="shared" si="37"/>
        <v>0</v>
      </c>
      <c r="O92" s="12">
        <f t="shared" si="37"/>
        <v>1633.5</v>
      </c>
    </row>
    <row r="93" spans="1:15" ht="15" hidden="1" customHeight="1" x14ac:dyDescent="0.25">
      <c r="A93" s="19" t="s">
        <v>73</v>
      </c>
      <c r="B93" s="35" t="s">
        <v>151</v>
      </c>
      <c r="C93" s="95" t="s">
        <v>21</v>
      </c>
      <c r="D93" s="8">
        <f t="shared" si="1"/>
        <v>0</v>
      </c>
      <c r="E93" s="16"/>
      <c r="F93" s="16"/>
      <c r="G93" s="16"/>
      <c r="H93" s="9">
        <f t="shared" si="2"/>
        <v>0</v>
      </c>
      <c r="I93" s="10"/>
      <c r="J93" s="10"/>
      <c r="K93" s="198"/>
      <c r="L93" s="12">
        <f>M93+O93</f>
        <v>0</v>
      </c>
      <c r="M93" s="12">
        <f t="shared" si="37"/>
        <v>0</v>
      </c>
      <c r="N93" s="12">
        <f t="shared" si="37"/>
        <v>0</v>
      </c>
      <c r="O93" s="12">
        <f t="shared" si="37"/>
        <v>0</v>
      </c>
    </row>
    <row r="94" spans="1:15" ht="15.95" customHeight="1" x14ac:dyDescent="0.25">
      <c r="A94" s="20" t="s">
        <v>73</v>
      </c>
      <c r="B94" s="222" t="s">
        <v>155</v>
      </c>
      <c r="C94" s="70"/>
      <c r="D94" s="71">
        <f t="shared" ref="D94:K94" si="38">D28+D29+D35+D41+D46+D52+D57+D62+D67+D72+D78+D83+D88+D92+D93</f>
        <v>7254.8999999999987</v>
      </c>
      <c r="E94" s="71">
        <f t="shared" si="38"/>
        <v>5570.2999999999993</v>
      </c>
      <c r="F94" s="71">
        <f t="shared" si="38"/>
        <v>4242.3</v>
      </c>
      <c r="G94" s="71">
        <f t="shared" si="38"/>
        <v>1684.6</v>
      </c>
      <c r="H94" s="72">
        <f t="shared" si="38"/>
        <v>-20.9</v>
      </c>
      <c r="I94" s="72">
        <f t="shared" si="38"/>
        <v>-32.9</v>
      </c>
      <c r="J94" s="72">
        <f t="shared" si="38"/>
        <v>-1.2999999999999998</v>
      </c>
      <c r="K94" s="223">
        <f t="shared" si="38"/>
        <v>12</v>
      </c>
      <c r="L94" s="43">
        <f>M94+O94</f>
        <v>7233.9999999999982</v>
      </c>
      <c r="M94" s="43">
        <f>M28+M29+M35+M41+M46+M52+M57+M62+M67+M72+M78+M83+M88+M92+M93</f>
        <v>5537.3999999999987</v>
      </c>
      <c r="N94" s="43">
        <f>N28+N29+N35+N41+N46+N52+N57+N62+N67+N72+N78+N83+N88+N92+N93</f>
        <v>4241</v>
      </c>
      <c r="O94" s="43">
        <f>O28+O29+O35+O41+O46+O52+O57+O62+O67+O72+O78+O83+O88+O92+O93</f>
        <v>1696.6</v>
      </c>
    </row>
    <row r="95" spans="1:15" ht="15.95" customHeight="1" x14ac:dyDescent="0.25">
      <c r="A95" s="153" t="s">
        <v>74</v>
      </c>
      <c r="B95" s="659" t="s">
        <v>49</v>
      </c>
      <c r="C95" s="660"/>
      <c r="D95" s="660"/>
      <c r="E95" s="660"/>
      <c r="F95" s="660"/>
      <c r="G95" s="660"/>
      <c r="H95" s="660"/>
      <c r="I95" s="660"/>
      <c r="J95" s="660"/>
      <c r="K95" s="660"/>
      <c r="L95" s="660"/>
      <c r="M95" s="660"/>
      <c r="N95" s="660"/>
      <c r="O95" s="661"/>
    </row>
    <row r="96" spans="1:15" ht="15" customHeight="1" x14ac:dyDescent="0.25">
      <c r="A96" s="5" t="s">
        <v>75</v>
      </c>
      <c r="B96" s="78" t="s">
        <v>20</v>
      </c>
      <c r="C96" s="79"/>
      <c r="D96" s="8">
        <f>D97+D98+D99+D102+D103</f>
        <v>2178.6999999999998</v>
      </c>
      <c r="E96" s="8">
        <f t="shared" ref="E96:O96" si="39">E97+E98+E99+E102+E103</f>
        <v>1876.7</v>
      </c>
      <c r="F96" s="8">
        <f t="shared" si="39"/>
        <v>57</v>
      </c>
      <c r="G96" s="8">
        <f t="shared" si="39"/>
        <v>302</v>
      </c>
      <c r="H96" s="9">
        <f t="shared" ref="H96:H103" si="40">I96+K96</f>
        <v>-38.900000000000006</v>
      </c>
      <c r="I96" s="9">
        <f t="shared" si="39"/>
        <v>-64.900000000000006</v>
      </c>
      <c r="J96" s="9">
        <f t="shared" si="39"/>
        <v>0</v>
      </c>
      <c r="K96" s="214">
        <f t="shared" si="39"/>
        <v>26</v>
      </c>
      <c r="L96" s="11">
        <f t="shared" si="39"/>
        <v>2139.8000000000002</v>
      </c>
      <c r="M96" s="11">
        <f t="shared" si="39"/>
        <v>1811.8</v>
      </c>
      <c r="N96" s="11">
        <f t="shared" si="39"/>
        <v>57</v>
      </c>
      <c r="O96" s="11">
        <f t="shared" si="39"/>
        <v>328</v>
      </c>
    </row>
    <row r="97" spans="1:15" ht="15" customHeight="1" x14ac:dyDescent="0.25">
      <c r="A97" s="19"/>
      <c r="B97" s="78"/>
      <c r="C97" s="30" t="s">
        <v>21</v>
      </c>
      <c r="D97" s="16">
        <f t="shared" ref="D97:D103" si="41">E97+G97</f>
        <v>52</v>
      </c>
      <c r="E97" s="16">
        <v>48</v>
      </c>
      <c r="F97" s="16"/>
      <c r="G97" s="16">
        <v>4</v>
      </c>
      <c r="H97" s="9">
        <f t="shared" si="40"/>
        <v>0</v>
      </c>
      <c r="I97" s="10"/>
      <c r="J97" s="10"/>
      <c r="K97" s="198"/>
      <c r="L97" s="12">
        <f t="shared" ref="L97:L147" si="42">M97+O97</f>
        <v>52</v>
      </c>
      <c r="M97" s="12">
        <f t="shared" ref="M97:M147" si="43">E97+I97</f>
        <v>48</v>
      </c>
      <c r="N97" s="12">
        <f t="shared" ref="N97:N147" si="44">F97+J97</f>
        <v>0</v>
      </c>
      <c r="O97" s="12">
        <f t="shared" ref="O97:O147" si="45">G97+K97</f>
        <v>4</v>
      </c>
    </row>
    <row r="98" spans="1:15" x14ac:dyDescent="0.25">
      <c r="A98" s="19"/>
      <c r="B98" s="78"/>
      <c r="C98" s="160" t="s">
        <v>25</v>
      </c>
      <c r="D98" s="16">
        <f t="shared" si="41"/>
        <v>139.30000000000001</v>
      </c>
      <c r="E98" s="16"/>
      <c r="F98" s="16"/>
      <c r="G98" s="16">
        <v>139.30000000000001</v>
      </c>
      <c r="H98" s="9">
        <f t="shared" si="40"/>
        <v>26</v>
      </c>
      <c r="I98" s="10"/>
      <c r="J98" s="10"/>
      <c r="K98" s="198">
        <v>26</v>
      </c>
      <c r="L98" s="12">
        <f>M98+O98</f>
        <v>165.3</v>
      </c>
      <c r="M98" s="12">
        <f>E98+I98</f>
        <v>0</v>
      </c>
      <c r="N98" s="12">
        <f>F98+J98</f>
        <v>0</v>
      </c>
      <c r="O98" s="12">
        <f>G98+K98</f>
        <v>165.3</v>
      </c>
    </row>
    <row r="99" spans="1:15" ht="15" customHeight="1" x14ac:dyDescent="0.25">
      <c r="A99" s="39"/>
      <c r="B99" s="224"/>
      <c r="C99" s="347" t="s">
        <v>31</v>
      </c>
      <c r="D99" s="225">
        <f>D100+D101</f>
        <v>1593.7</v>
      </c>
      <c r="E99" s="16">
        <f t="shared" ref="E99:O99" si="46">E100+E101</f>
        <v>1522.8</v>
      </c>
      <c r="F99" s="16">
        <f t="shared" si="46"/>
        <v>6</v>
      </c>
      <c r="G99" s="16">
        <f t="shared" si="46"/>
        <v>70.900000000000006</v>
      </c>
      <c r="H99" s="9">
        <f>I99+K99</f>
        <v>0</v>
      </c>
      <c r="I99" s="10">
        <f>I100+I101</f>
        <v>0</v>
      </c>
      <c r="J99" s="10">
        <f t="shared" ref="J99" si="47">J100+J101</f>
        <v>0</v>
      </c>
      <c r="K99" s="10">
        <f>K101</f>
        <v>0</v>
      </c>
      <c r="L99" s="12">
        <f t="shared" si="46"/>
        <v>1593.7</v>
      </c>
      <c r="M99" s="12">
        <f t="shared" si="46"/>
        <v>1522.8</v>
      </c>
      <c r="N99" s="12">
        <f t="shared" si="46"/>
        <v>6</v>
      </c>
      <c r="O99" s="12">
        <f t="shared" si="46"/>
        <v>70.900000000000006</v>
      </c>
    </row>
    <row r="100" spans="1:15" ht="15" hidden="1" customHeight="1" x14ac:dyDescent="0.25">
      <c r="A100" s="226"/>
      <c r="B100" s="227" t="s">
        <v>8</v>
      </c>
      <c r="C100" s="227"/>
      <c r="D100" s="228">
        <f t="shared" si="41"/>
        <v>193.7</v>
      </c>
      <c r="E100" s="229">
        <v>122.8</v>
      </c>
      <c r="F100" s="229">
        <v>6</v>
      </c>
      <c r="G100" s="229">
        <v>70.900000000000006</v>
      </c>
      <c r="H100" s="311">
        <f t="shared" si="40"/>
        <v>0</v>
      </c>
      <c r="I100" s="229"/>
      <c r="J100" s="229"/>
      <c r="K100" s="312"/>
      <c r="L100" s="229">
        <f t="shared" si="42"/>
        <v>193.7</v>
      </c>
      <c r="M100" s="229">
        <f t="shared" si="43"/>
        <v>122.8</v>
      </c>
      <c r="N100" s="229">
        <f t="shared" si="44"/>
        <v>6</v>
      </c>
      <c r="O100" s="229">
        <f t="shared" si="45"/>
        <v>70.900000000000006</v>
      </c>
    </row>
    <row r="101" spans="1:15" ht="27.95" customHeight="1" x14ac:dyDescent="0.25">
      <c r="A101" s="39"/>
      <c r="B101" s="230" t="s">
        <v>150</v>
      </c>
      <c r="C101" s="348"/>
      <c r="D101" s="225">
        <f t="shared" si="41"/>
        <v>1400</v>
      </c>
      <c r="E101" s="16">
        <v>1400</v>
      </c>
      <c r="F101" s="94"/>
      <c r="G101" s="94"/>
      <c r="H101" s="9">
        <f t="shared" si="40"/>
        <v>0</v>
      </c>
      <c r="I101" s="10"/>
      <c r="J101" s="10"/>
      <c r="K101" s="198"/>
      <c r="L101" s="12">
        <f t="shared" si="42"/>
        <v>1400</v>
      </c>
      <c r="M101" s="12">
        <f t="shared" si="43"/>
        <v>1400</v>
      </c>
      <c r="N101" s="12">
        <f t="shared" si="44"/>
        <v>0</v>
      </c>
      <c r="O101" s="12">
        <f t="shared" si="45"/>
        <v>0</v>
      </c>
    </row>
    <row r="102" spans="1:15" ht="15" customHeight="1" x14ac:dyDescent="0.25">
      <c r="A102" s="39"/>
      <c r="B102" s="40"/>
      <c r="C102" s="231" t="s">
        <v>22</v>
      </c>
      <c r="D102" s="16">
        <f t="shared" si="41"/>
        <v>337.2</v>
      </c>
      <c r="E102" s="16">
        <v>249.4</v>
      </c>
      <c r="F102" s="16">
        <v>0.4</v>
      </c>
      <c r="G102" s="16">
        <v>87.8</v>
      </c>
      <c r="H102" s="9">
        <f t="shared" si="40"/>
        <v>-64.900000000000006</v>
      </c>
      <c r="I102" s="10">
        <v>-64.900000000000006</v>
      </c>
      <c r="J102" s="10"/>
      <c r="K102" s="198"/>
      <c r="L102" s="12">
        <f t="shared" si="42"/>
        <v>272.3</v>
      </c>
      <c r="M102" s="12">
        <f t="shared" si="43"/>
        <v>184.5</v>
      </c>
      <c r="N102" s="12">
        <f t="shared" si="44"/>
        <v>0.4</v>
      </c>
      <c r="O102" s="12">
        <f t="shared" si="45"/>
        <v>87.8</v>
      </c>
    </row>
    <row r="103" spans="1:15" ht="15" customHeight="1" x14ac:dyDescent="0.25">
      <c r="A103" s="39"/>
      <c r="B103" s="40"/>
      <c r="C103" s="80" t="s">
        <v>30</v>
      </c>
      <c r="D103" s="16">
        <f t="shared" si="41"/>
        <v>56.5</v>
      </c>
      <c r="E103" s="16">
        <v>56.5</v>
      </c>
      <c r="F103" s="16">
        <v>50.6</v>
      </c>
      <c r="G103" s="16"/>
      <c r="H103" s="9">
        <f t="shared" si="40"/>
        <v>0</v>
      </c>
      <c r="I103" s="10"/>
      <c r="J103" s="10"/>
      <c r="K103" s="198"/>
      <c r="L103" s="12">
        <f t="shared" si="42"/>
        <v>56.5</v>
      </c>
      <c r="M103" s="12">
        <f t="shared" si="43"/>
        <v>56.5</v>
      </c>
      <c r="N103" s="12">
        <f t="shared" si="44"/>
        <v>50.6</v>
      </c>
      <c r="O103" s="12">
        <f t="shared" si="45"/>
        <v>0</v>
      </c>
    </row>
    <row r="104" spans="1:15" ht="15" customHeight="1" x14ac:dyDescent="0.25">
      <c r="A104" s="32" t="s">
        <v>76</v>
      </c>
      <c r="B104" s="217" t="s">
        <v>7</v>
      </c>
      <c r="C104" s="95"/>
      <c r="D104" s="16">
        <f>SUM(D105:D107)</f>
        <v>18.099999999999998</v>
      </c>
      <c r="E104" s="16">
        <f>SUM(E105:E107)</f>
        <v>18.099999999999998</v>
      </c>
      <c r="F104" s="16">
        <f>SUM(F105:F107)</f>
        <v>0</v>
      </c>
      <c r="G104" s="16">
        <f t="shared" ref="G104:O104" si="48">SUM(G105:G107)</f>
        <v>0</v>
      </c>
      <c r="H104" s="10">
        <f t="shared" si="48"/>
        <v>0</v>
      </c>
      <c r="I104" s="10">
        <f t="shared" si="48"/>
        <v>0</v>
      </c>
      <c r="J104" s="10">
        <f t="shared" si="48"/>
        <v>0</v>
      </c>
      <c r="K104" s="198">
        <f t="shared" si="48"/>
        <v>0</v>
      </c>
      <c r="L104" s="12">
        <f t="shared" si="48"/>
        <v>18.099999999999998</v>
      </c>
      <c r="M104" s="12">
        <f t="shared" si="48"/>
        <v>18.099999999999998</v>
      </c>
      <c r="N104" s="12">
        <f t="shared" si="48"/>
        <v>0</v>
      </c>
      <c r="O104" s="12">
        <f t="shared" si="48"/>
        <v>0</v>
      </c>
    </row>
    <row r="105" spans="1:15" ht="15" customHeight="1" x14ac:dyDescent="0.25">
      <c r="A105" s="39"/>
      <c r="B105" s="232"/>
      <c r="C105" s="95" t="s">
        <v>25</v>
      </c>
      <c r="D105" s="16">
        <f>E105+G105</f>
        <v>9.1999999999999993</v>
      </c>
      <c r="E105" s="16">
        <v>9.1999999999999993</v>
      </c>
      <c r="F105" s="16"/>
      <c r="G105" s="16"/>
      <c r="H105" s="9">
        <f>I105+K105</f>
        <v>0</v>
      </c>
      <c r="I105" s="10"/>
      <c r="J105" s="10"/>
      <c r="K105" s="198"/>
      <c r="L105" s="12">
        <f t="shared" si="42"/>
        <v>9.1999999999999993</v>
      </c>
      <c r="M105" s="12">
        <f t="shared" si="43"/>
        <v>9.1999999999999993</v>
      </c>
      <c r="N105" s="12">
        <f t="shared" si="44"/>
        <v>0</v>
      </c>
      <c r="O105" s="12">
        <f t="shared" si="45"/>
        <v>0</v>
      </c>
    </row>
    <row r="106" spans="1:15" ht="15" customHeight="1" x14ac:dyDescent="0.25">
      <c r="A106" s="39"/>
      <c r="B106" s="218"/>
      <c r="C106" s="95" t="s">
        <v>31</v>
      </c>
      <c r="D106" s="16">
        <f>E106+G106</f>
        <v>1.6</v>
      </c>
      <c r="E106" s="16">
        <v>1.6</v>
      </c>
      <c r="F106" s="16"/>
      <c r="G106" s="16"/>
      <c r="H106" s="9">
        <f t="shared" ref="H106:H147" si="49">I106+K106</f>
        <v>0</v>
      </c>
      <c r="I106" s="10"/>
      <c r="J106" s="10"/>
      <c r="K106" s="198"/>
      <c r="L106" s="12">
        <f t="shared" si="42"/>
        <v>1.6</v>
      </c>
      <c r="M106" s="12">
        <f t="shared" si="43"/>
        <v>1.6</v>
      </c>
      <c r="N106" s="12">
        <f t="shared" si="44"/>
        <v>0</v>
      </c>
      <c r="O106" s="12">
        <f t="shared" si="45"/>
        <v>0</v>
      </c>
    </row>
    <row r="107" spans="1:15" ht="15" customHeight="1" x14ac:dyDescent="0.25">
      <c r="A107" s="39"/>
      <c r="B107" s="218"/>
      <c r="C107" s="95" t="s">
        <v>22</v>
      </c>
      <c r="D107" s="16">
        <f>E107+G107</f>
        <v>7.3</v>
      </c>
      <c r="E107" s="16">
        <v>7.3</v>
      </c>
      <c r="F107" s="16"/>
      <c r="G107" s="16"/>
      <c r="H107" s="9">
        <f t="shared" si="49"/>
        <v>0</v>
      </c>
      <c r="I107" s="10"/>
      <c r="J107" s="10"/>
      <c r="K107" s="198"/>
      <c r="L107" s="12">
        <f t="shared" si="42"/>
        <v>7.3</v>
      </c>
      <c r="M107" s="12">
        <f t="shared" si="43"/>
        <v>7.3</v>
      </c>
      <c r="N107" s="12">
        <f t="shared" si="44"/>
        <v>0</v>
      </c>
      <c r="O107" s="12">
        <f t="shared" si="45"/>
        <v>0</v>
      </c>
    </row>
    <row r="108" spans="1:15" ht="15" customHeight="1" x14ac:dyDescent="0.25">
      <c r="A108" s="32" t="s">
        <v>77</v>
      </c>
      <c r="B108" s="17" t="s">
        <v>10</v>
      </c>
      <c r="C108" s="95"/>
      <c r="D108" s="16">
        <f>SUM(D109:D111)</f>
        <v>21.5</v>
      </c>
      <c r="E108" s="16">
        <f>SUM(E109:E111)</f>
        <v>21.5</v>
      </c>
      <c r="F108" s="16">
        <f t="shared" ref="F108:O108" si="50">SUM(F109:F111)</f>
        <v>0</v>
      </c>
      <c r="G108" s="16">
        <f t="shared" si="50"/>
        <v>0</v>
      </c>
      <c r="H108" s="10">
        <f t="shared" si="50"/>
        <v>0</v>
      </c>
      <c r="I108" s="10">
        <f t="shared" si="50"/>
        <v>0</v>
      </c>
      <c r="J108" s="10">
        <f t="shared" si="50"/>
        <v>0</v>
      </c>
      <c r="K108" s="198">
        <f t="shared" si="50"/>
        <v>0</v>
      </c>
      <c r="L108" s="12">
        <f t="shared" si="50"/>
        <v>21.5</v>
      </c>
      <c r="M108" s="12">
        <f t="shared" si="50"/>
        <v>21.5</v>
      </c>
      <c r="N108" s="12">
        <f t="shared" si="50"/>
        <v>0</v>
      </c>
      <c r="O108" s="12">
        <f t="shared" si="50"/>
        <v>0</v>
      </c>
    </row>
    <row r="109" spans="1:15" ht="15" customHeight="1" x14ac:dyDescent="0.25">
      <c r="A109" s="39"/>
      <c r="B109" s="215"/>
      <c r="C109" s="95" t="s">
        <v>25</v>
      </c>
      <c r="D109" s="16">
        <f>E109+G109</f>
        <v>8.8000000000000007</v>
      </c>
      <c r="E109" s="16">
        <v>8.8000000000000007</v>
      </c>
      <c r="F109" s="16"/>
      <c r="G109" s="16"/>
      <c r="H109" s="9">
        <f t="shared" si="49"/>
        <v>0</v>
      </c>
      <c r="I109" s="10"/>
      <c r="J109" s="10"/>
      <c r="K109" s="198"/>
      <c r="L109" s="12">
        <f t="shared" si="42"/>
        <v>8.8000000000000007</v>
      </c>
      <c r="M109" s="12">
        <f t="shared" si="43"/>
        <v>8.8000000000000007</v>
      </c>
      <c r="N109" s="12">
        <f t="shared" si="44"/>
        <v>0</v>
      </c>
      <c r="O109" s="12">
        <f t="shared" si="45"/>
        <v>0</v>
      </c>
    </row>
    <row r="110" spans="1:15" ht="15" customHeight="1" x14ac:dyDescent="0.25">
      <c r="A110" s="39"/>
      <c r="B110" s="6"/>
      <c r="C110" s="95" t="s">
        <v>31</v>
      </c>
      <c r="D110" s="16">
        <f>E110+G110</f>
        <v>0.8</v>
      </c>
      <c r="E110" s="16">
        <v>0.8</v>
      </c>
      <c r="F110" s="16"/>
      <c r="G110" s="16"/>
      <c r="H110" s="9">
        <f t="shared" si="49"/>
        <v>0</v>
      </c>
      <c r="I110" s="10"/>
      <c r="J110" s="10"/>
      <c r="K110" s="198"/>
      <c r="L110" s="12">
        <f t="shared" si="42"/>
        <v>0.8</v>
      </c>
      <c r="M110" s="12">
        <f t="shared" si="43"/>
        <v>0.8</v>
      </c>
      <c r="N110" s="12">
        <f t="shared" si="44"/>
        <v>0</v>
      </c>
      <c r="O110" s="12">
        <f t="shared" si="45"/>
        <v>0</v>
      </c>
    </row>
    <row r="111" spans="1:15" ht="15" customHeight="1" x14ac:dyDescent="0.25">
      <c r="A111" s="39"/>
      <c r="B111" s="6"/>
      <c r="C111" s="95" t="s">
        <v>22</v>
      </c>
      <c r="D111" s="16">
        <f>E111+G111</f>
        <v>11.9</v>
      </c>
      <c r="E111" s="16">
        <v>11.9</v>
      </c>
      <c r="F111" s="16"/>
      <c r="G111" s="16"/>
      <c r="H111" s="9">
        <f t="shared" si="49"/>
        <v>0</v>
      </c>
      <c r="I111" s="10"/>
      <c r="J111" s="10"/>
      <c r="K111" s="198"/>
      <c r="L111" s="12">
        <f t="shared" si="42"/>
        <v>11.9</v>
      </c>
      <c r="M111" s="12">
        <f t="shared" si="43"/>
        <v>11.9</v>
      </c>
      <c r="N111" s="12">
        <f t="shared" si="44"/>
        <v>0</v>
      </c>
      <c r="O111" s="12">
        <f t="shared" si="45"/>
        <v>0</v>
      </c>
    </row>
    <row r="112" spans="1:15" ht="15" customHeight="1" x14ac:dyDescent="0.25">
      <c r="A112" s="32" t="s">
        <v>78</v>
      </c>
      <c r="B112" s="35" t="s">
        <v>11</v>
      </c>
      <c r="C112" s="95"/>
      <c r="D112" s="16">
        <f>SUM(D113:D115)</f>
        <v>18.700000000000003</v>
      </c>
      <c r="E112" s="16">
        <f>SUM(E113:E115)</f>
        <v>18.700000000000003</v>
      </c>
      <c r="F112" s="16">
        <f t="shared" ref="F112:O112" si="51">SUM(F113:F115)</f>
        <v>0</v>
      </c>
      <c r="G112" s="16">
        <f t="shared" si="51"/>
        <v>0</v>
      </c>
      <c r="H112" s="10">
        <f t="shared" si="51"/>
        <v>0</v>
      </c>
      <c r="I112" s="10">
        <f t="shared" si="51"/>
        <v>0</v>
      </c>
      <c r="J112" s="10">
        <f t="shared" si="51"/>
        <v>0</v>
      </c>
      <c r="K112" s="198">
        <f t="shared" si="51"/>
        <v>0</v>
      </c>
      <c r="L112" s="12">
        <f t="shared" si="51"/>
        <v>18.700000000000003</v>
      </c>
      <c r="M112" s="12">
        <f t="shared" si="51"/>
        <v>18.700000000000003</v>
      </c>
      <c r="N112" s="12">
        <f t="shared" si="51"/>
        <v>0</v>
      </c>
      <c r="O112" s="12">
        <f t="shared" si="51"/>
        <v>0</v>
      </c>
    </row>
    <row r="113" spans="1:15" ht="15" customHeight="1" x14ac:dyDescent="0.25">
      <c r="A113" s="39"/>
      <c r="B113" s="215"/>
      <c r="C113" s="95" t="s">
        <v>25</v>
      </c>
      <c r="D113" s="16">
        <f>E113+G113</f>
        <v>8.4</v>
      </c>
      <c r="E113" s="16">
        <v>8.4</v>
      </c>
      <c r="F113" s="16"/>
      <c r="G113" s="16"/>
      <c r="H113" s="9">
        <f>I113+K113</f>
        <v>0</v>
      </c>
      <c r="I113" s="10"/>
      <c r="J113" s="10"/>
      <c r="K113" s="198"/>
      <c r="L113" s="12">
        <f t="shared" si="42"/>
        <v>8.4</v>
      </c>
      <c r="M113" s="12">
        <f t="shared" si="43"/>
        <v>8.4</v>
      </c>
      <c r="N113" s="12">
        <f t="shared" si="44"/>
        <v>0</v>
      </c>
      <c r="O113" s="12">
        <f t="shared" si="45"/>
        <v>0</v>
      </c>
    </row>
    <row r="114" spans="1:15" ht="15" customHeight="1" x14ac:dyDescent="0.25">
      <c r="A114" s="39"/>
      <c r="B114" s="26"/>
      <c r="C114" s="95" t="s">
        <v>31</v>
      </c>
      <c r="D114" s="16">
        <f>E114+G114</f>
        <v>2.7</v>
      </c>
      <c r="E114" s="16">
        <v>2.7</v>
      </c>
      <c r="F114" s="16"/>
      <c r="G114" s="16"/>
      <c r="H114" s="9">
        <f t="shared" si="49"/>
        <v>0</v>
      </c>
      <c r="I114" s="10"/>
      <c r="J114" s="10"/>
      <c r="K114" s="198"/>
      <c r="L114" s="12">
        <f t="shared" si="42"/>
        <v>2.7</v>
      </c>
      <c r="M114" s="12">
        <f t="shared" si="43"/>
        <v>2.7</v>
      </c>
      <c r="N114" s="12">
        <f t="shared" si="44"/>
        <v>0</v>
      </c>
      <c r="O114" s="12">
        <f t="shared" si="45"/>
        <v>0</v>
      </c>
    </row>
    <row r="115" spans="1:15" ht="15" customHeight="1" x14ac:dyDescent="0.25">
      <c r="A115" s="39"/>
      <c r="B115" s="26"/>
      <c r="C115" s="95" t="s">
        <v>22</v>
      </c>
      <c r="D115" s="16">
        <f>E115+G115</f>
        <v>7.6</v>
      </c>
      <c r="E115" s="16">
        <v>7.6</v>
      </c>
      <c r="F115" s="16"/>
      <c r="G115" s="16"/>
      <c r="H115" s="9">
        <f t="shared" si="49"/>
        <v>0</v>
      </c>
      <c r="I115" s="10"/>
      <c r="J115" s="10"/>
      <c r="K115" s="198"/>
      <c r="L115" s="12">
        <f t="shared" si="42"/>
        <v>7.6</v>
      </c>
      <c r="M115" s="12">
        <f t="shared" si="43"/>
        <v>7.6</v>
      </c>
      <c r="N115" s="12">
        <f t="shared" si="44"/>
        <v>0</v>
      </c>
      <c r="O115" s="12">
        <f t="shared" si="45"/>
        <v>0</v>
      </c>
    </row>
    <row r="116" spans="1:15" ht="15" customHeight="1" x14ac:dyDescent="0.25">
      <c r="A116" s="32" t="s">
        <v>79</v>
      </c>
      <c r="B116" s="35" t="s">
        <v>50</v>
      </c>
      <c r="C116" s="95"/>
      <c r="D116" s="16">
        <f>SUM(D117:D119)</f>
        <v>21.5</v>
      </c>
      <c r="E116" s="16">
        <f>SUM(E117:E119)</f>
        <v>21.5</v>
      </c>
      <c r="F116" s="16">
        <f t="shared" ref="F116:O116" si="52">SUM(F117:F119)</f>
        <v>0</v>
      </c>
      <c r="G116" s="16">
        <f t="shared" si="52"/>
        <v>0</v>
      </c>
      <c r="H116" s="10">
        <f t="shared" si="52"/>
        <v>0</v>
      </c>
      <c r="I116" s="10">
        <f t="shared" si="52"/>
        <v>0</v>
      </c>
      <c r="J116" s="10">
        <f t="shared" si="52"/>
        <v>0</v>
      </c>
      <c r="K116" s="198">
        <f t="shared" si="52"/>
        <v>0</v>
      </c>
      <c r="L116" s="12">
        <f t="shared" si="52"/>
        <v>21.5</v>
      </c>
      <c r="M116" s="12">
        <f t="shared" si="52"/>
        <v>21.5</v>
      </c>
      <c r="N116" s="12">
        <f t="shared" si="52"/>
        <v>0</v>
      </c>
      <c r="O116" s="12">
        <f t="shared" si="52"/>
        <v>0</v>
      </c>
    </row>
    <row r="117" spans="1:15" ht="15" customHeight="1" x14ac:dyDescent="0.25">
      <c r="A117" s="39"/>
      <c r="B117" s="215"/>
      <c r="C117" s="95" t="s">
        <v>25</v>
      </c>
      <c r="D117" s="16">
        <f>E117+G117</f>
        <v>10.3</v>
      </c>
      <c r="E117" s="16">
        <v>10.3</v>
      </c>
      <c r="F117" s="16"/>
      <c r="G117" s="16"/>
      <c r="H117" s="9">
        <f>I117+K117</f>
        <v>0</v>
      </c>
      <c r="I117" s="10"/>
      <c r="J117" s="10"/>
      <c r="K117" s="198"/>
      <c r="L117" s="12">
        <f t="shared" si="42"/>
        <v>10.3</v>
      </c>
      <c r="M117" s="12">
        <f t="shared" si="43"/>
        <v>10.3</v>
      </c>
      <c r="N117" s="12">
        <f t="shared" si="44"/>
        <v>0</v>
      </c>
      <c r="O117" s="12">
        <f t="shared" si="45"/>
        <v>0</v>
      </c>
    </row>
    <row r="118" spans="1:15" ht="15" customHeight="1" x14ac:dyDescent="0.25">
      <c r="A118" s="39"/>
      <c r="B118" s="26"/>
      <c r="C118" s="95" t="s">
        <v>31</v>
      </c>
      <c r="D118" s="16">
        <f>E118+G118</f>
        <v>1.6</v>
      </c>
      <c r="E118" s="16">
        <v>1.6</v>
      </c>
      <c r="F118" s="16"/>
      <c r="G118" s="16"/>
      <c r="H118" s="9">
        <f t="shared" si="49"/>
        <v>0</v>
      </c>
      <c r="I118" s="10"/>
      <c r="J118" s="10"/>
      <c r="K118" s="198"/>
      <c r="L118" s="12">
        <f t="shared" si="42"/>
        <v>1.6</v>
      </c>
      <c r="M118" s="12">
        <f t="shared" si="43"/>
        <v>1.6</v>
      </c>
      <c r="N118" s="12">
        <f t="shared" si="44"/>
        <v>0</v>
      </c>
      <c r="O118" s="12">
        <f t="shared" si="45"/>
        <v>0</v>
      </c>
    </row>
    <row r="119" spans="1:15" ht="15" customHeight="1" x14ac:dyDescent="0.25">
      <c r="A119" s="39"/>
      <c r="B119" s="26"/>
      <c r="C119" s="95" t="s">
        <v>22</v>
      </c>
      <c r="D119" s="16">
        <f>E119+G119</f>
        <v>9.6</v>
      </c>
      <c r="E119" s="16">
        <v>9.6</v>
      </c>
      <c r="F119" s="16"/>
      <c r="G119" s="16"/>
      <c r="H119" s="9">
        <f t="shared" si="49"/>
        <v>0</v>
      </c>
      <c r="I119" s="10"/>
      <c r="J119" s="10"/>
      <c r="K119" s="198"/>
      <c r="L119" s="12">
        <f t="shared" si="42"/>
        <v>9.6</v>
      </c>
      <c r="M119" s="12">
        <f t="shared" si="43"/>
        <v>9.6</v>
      </c>
      <c r="N119" s="12">
        <f t="shared" si="44"/>
        <v>0</v>
      </c>
      <c r="O119" s="12">
        <f t="shared" si="45"/>
        <v>0</v>
      </c>
    </row>
    <row r="120" spans="1:15" ht="15" customHeight="1" x14ac:dyDescent="0.25">
      <c r="A120" s="32" t="s">
        <v>80</v>
      </c>
      <c r="B120" s="35" t="s">
        <v>51</v>
      </c>
      <c r="C120" s="95"/>
      <c r="D120" s="16">
        <f>SUM(D121:D123)</f>
        <v>23.2</v>
      </c>
      <c r="E120" s="16">
        <f>SUM(E121:E123)</f>
        <v>23.2</v>
      </c>
      <c r="F120" s="16">
        <f t="shared" ref="F120:O120" si="53">SUM(F121:F123)</f>
        <v>0</v>
      </c>
      <c r="G120" s="16">
        <f t="shared" si="53"/>
        <v>0</v>
      </c>
      <c r="H120" s="10">
        <f t="shared" si="53"/>
        <v>0</v>
      </c>
      <c r="I120" s="10">
        <f t="shared" si="53"/>
        <v>0</v>
      </c>
      <c r="J120" s="10">
        <f t="shared" si="53"/>
        <v>0</v>
      </c>
      <c r="K120" s="198">
        <f t="shared" si="53"/>
        <v>0</v>
      </c>
      <c r="L120" s="12">
        <f t="shared" si="53"/>
        <v>23.2</v>
      </c>
      <c r="M120" s="12">
        <f t="shared" si="53"/>
        <v>23.2</v>
      </c>
      <c r="N120" s="12">
        <f t="shared" si="53"/>
        <v>0</v>
      </c>
      <c r="O120" s="12">
        <f t="shared" si="53"/>
        <v>0</v>
      </c>
    </row>
    <row r="121" spans="1:15" ht="15" customHeight="1" x14ac:dyDescent="0.25">
      <c r="A121" s="39"/>
      <c r="B121" s="215"/>
      <c r="C121" s="95" t="s">
        <v>25</v>
      </c>
      <c r="D121" s="16">
        <f>E121+G121</f>
        <v>9.6999999999999993</v>
      </c>
      <c r="E121" s="16">
        <v>9.6999999999999993</v>
      </c>
      <c r="F121" s="16"/>
      <c r="G121" s="16"/>
      <c r="H121" s="9">
        <f t="shared" si="49"/>
        <v>0</v>
      </c>
      <c r="I121" s="10"/>
      <c r="J121" s="10"/>
      <c r="K121" s="198"/>
      <c r="L121" s="12">
        <f t="shared" si="42"/>
        <v>9.6999999999999993</v>
      </c>
      <c r="M121" s="12">
        <f t="shared" si="43"/>
        <v>9.6999999999999993</v>
      </c>
      <c r="N121" s="12">
        <f t="shared" si="44"/>
        <v>0</v>
      </c>
      <c r="O121" s="12">
        <f t="shared" si="45"/>
        <v>0</v>
      </c>
    </row>
    <row r="122" spans="1:15" ht="15" customHeight="1" x14ac:dyDescent="0.25">
      <c r="A122" s="39"/>
      <c r="B122" s="26"/>
      <c r="C122" s="95" t="s">
        <v>31</v>
      </c>
      <c r="D122" s="16">
        <f>E122+G122</f>
        <v>1.8</v>
      </c>
      <c r="E122" s="16">
        <v>1.8</v>
      </c>
      <c r="F122" s="16"/>
      <c r="G122" s="16"/>
      <c r="H122" s="9">
        <f t="shared" si="49"/>
        <v>0</v>
      </c>
      <c r="I122" s="10"/>
      <c r="J122" s="10"/>
      <c r="K122" s="198"/>
      <c r="L122" s="12">
        <f t="shared" si="42"/>
        <v>1.8</v>
      </c>
      <c r="M122" s="12">
        <f t="shared" si="43"/>
        <v>1.8</v>
      </c>
      <c r="N122" s="12">
        <f t="shared" si="44"/>
        <v>0</v>
      </c>
      <c r="O122" s="12">
        <f t="shared" si="45"/>
        <v>0</v>
      </c>
    </row>
    <row r="123" spans="1:15" ht="15" customHeight="1" x14ac:dyDescent="0.25">
      <c r="A123" s="39"/>
      <c r="B123" s="26"/>
      <c r="C123" s="95" t="s">
        <v>22</v>
      </c>
      <c r="D123" s="16">
        <f>E123+G123</f>
        <v>11.7</v>
      </c>
      <c r="E123" s="16">
        <v>11.7</v>
      </c>
      <c r="F123" s="16"/>
      <c r="G123" s="16"/>
      <c r="H123" s="9">
        <f t="shared" si="49"/>
        <v>0</v>
      </c>
      <c r="I123" s="10"/>
      <c r="J123" s="10"/>
      <c r="K123" s="198"/>
      <c r="L123" s="12">
        <f t="shared" si="42"/>
        <v>11.7</v>
      </c>
      <c r="M123" s="12">
        <f t="shared" si="43"/>
        <v>11.7</v>
      </c>
      <c r="N123" s="12">
        <f t="shared" si="44"/>
        <v>0</v>
      </c>
      <c r="O123" s="12">
        <f t="shared" si="45"/>
        <v>0</v>
      </c>
    </row>
    <row r="124" spans="1:15" ht="15" customHeight="1" x14ac:dyDescent="0.25">
      <c r="A124" s="32" t="s">
        <v>81</v>
      </c>
      <c r="B124" s="35" t="s">
        <v>14</v>
      </c>
      <c r="C124" s="95"/>
      <c r="D124" s="16">
        <f>SUM(D125:D127)</f>
        <v>28.7</v>
      </c>
      <c r="E124" s="16">
        <f>SUM(E125:E127)</f>
        <v>28.7</v>
      </c>
      <c r="F124" s="16">
        <f t="shared" ref="F124:O124" si="54">SUM(F125:F127)</f>
        <v>0</v>
      </c>
      <c r="G124" s="16">
        <f t="shared" si="54"/>
        <v>0</v>
      </c>
      <c r="H124" s="10">
        <f t="shared" si="54"/>
        <v>0</v>
      </c>
      <c r="I124" s="10">
        <f t="shared" si="54"/>
        <v>0</v>
      </c>
      <c r="J124" s="10">
        <f t="shared" si="54"/>
        <v>0</v>
      </c>
      <c r="K124" s="198">
        <f t="shared" si="54"/>
        <v>0</v>
      </c>
      <c r="L124" s="12">
        <f t="shared" si="54"/>
        <v>28.7</v>
      </c>
      <c r="M124" s="12">
        <f t="shared" si="54"/>
        <v>28.7</v>
      </c>
      <c r="N124" s="12">
        <f t="shared" si="54"/>
        <v>0</v>
      </c>
      <c r="O124" s="12">
        <f t="shared" si="54"/>
        <v>0</v>
      </c>
    </row>
    <row r="125" spans="1:15" ht="15" customHeight="1" x14ac:dyDescent="0.25">
      <c r="A125" s="39"/>
      <c r="B125" s="215"/>
      <c r="C125" s="95" t="s">
        <v>25</v>
      </c>
      <c r="D125" s="16">
        <f>E125+G125</f>
        <v>9.5</v>
      </c>
      <c r="E125" s="16">
        <v>9.5</v>
      </c>
      <c r="F125" s="16"/>
      <c r="G125" s="16"/>
      <c r="H125" s="9">
        <f t="shared" si="49"/>
        <v>0</v>
      </c>
      <c r="I125" s="10"/>
      <c r="J125" s="10"/>
      <c r="K125" s="198"/>
      <c r="L125" s="12">
        <f t="shared" si="42"/>
        <v>9.5</v>
      </c>
      <c r="M125" s="12">
        <f t="shared" si="43"/>
        <v>9.5</v>
      </c>
      <c r="N125" s="12">
        <f t="shared" si="44"/>
        <v>0</v>
      </c>
      <c r="O125" s="12">
        <f t="shared" si="45"/>
        <v>0</v>
      </c>
    </row>
    <row r="126" spans="1:15" ht="15" customHeight="1" x14ac:dyDescent="0.25">
      <c r="A126" s="39"/>
      <c r="B126" s="26"/>
      <c r="C126" s="95" t="s">
        <v>31</v>
      </c>
      <c r="D126" s="16">
        <f>E126+G126</f>
        <v>1.2</v>
      </c>
      <c r="E126" s="16">
        <v>1.2</v>
      </c>
      <c r="F126" s="16"/>
      <c r="G126" s="16"/>
      <c r="H126" s="9">
        <f t="shared" si="49"/>
        <v>0</v>
      </c>
      <c r="I126" s="10"/>
      <c r="J126" s="10"/>
      <c r="K126" s="198"/>
      <c r="L126" s="12">
        <f t="shared" si="42"/>
        <v>1.2</v>
      </c>
      <c r="M126" s="12">
        <f t="shared" si="43"/>
        <v>1.2</v>
      </c>
      <c r="N126" s="12">
        <f t="shared" si="44"/>
        <v>0</v>
      </c>
      <c r="O126" s="12">
        <f t="shared" si="45"/>
        <v>0</v>
      </c>
    </row>
    <row r="127" spans="1:15" ht="15" customHeight="1" x14ac:dyDescent="0.25">
      <c r="A127" s="39"/>
      <c r="B127" s="26"/>
      <c r="C127" s="95" t="s">
        <v>22</v>
      </c>
      <c r="D127" s="16">
        <f>E127+G127</f>
        <v>18</v>
      </c>
      <c r="E127" s="16">
        <v>18</v>
      </c>
      <c r="F127" s="16"/>
      <c r="G127" s="16"/>
      <c r="H127" s="9">
        <f t="shared" si="49"/>
        <v>0</v>
      </c>
      <c r="I127" s="10"/>
      <c r="J127" s="10"/>
      <c r="K127" s="198"/>
      <c r="L127" s="12">
        <f t="shared" si="42"/>
        <v>18</v>
      </c>
      <c r="M127" s="12">
        <f t="shared" si="43"/>
        <v>18</v>
      </c>
      <c r="N127" s="12">
        <f t="shared" si="44"/>
        <v>0</v>
      </c>
      <c r="O127" s="12">
        <f t="shared" si="45"/>
        <v>0</v>
      </c>
    </row>
    <row r="128" spans="1:15" ht="15" customHeight="1" x14ac:dyDescent="0.25">
      <c r="A128" s="32" t="s">
        <v>82</v>
      </c>
      <c r="B128" s="35" t="s">
        <v>15</v>
      </c>
      <c r="C128" s="95"/>
      <c r="D128" s="16">
        <f t="shared" ref="D128:O128" si="55">SUM(D129:D131)</f>
        <v>20.2</v>
      </c>
      <c r="E128" s="16">
        <f t="shared" si="55"/>
        <v>20.2</v>
      </c>
      <c r="F128" s="16">
        <f t="shared" si="55"/>
        <v>0</v>
      </c>
      <c r="G128" s="16">
        <f t="shared" si="55"/>
        <v>0</v>
      </c>
      <c r="H128" s="10">
        <f t="shared" si="55"/>
        <v>0</v>
      </c>
      <c r="I128" s="10">
        <f t="shared" si="55"/>
        <v>0</v>
      </c>
      <c r="J128" s="10">
        <f t="shared" si="55"/>
        <v>0</v>
      </c>
      <c r="K128" s="198">
        <f t="shared" si="55"/>
        <v>0</v>
      </c>
      <c r="L128" s="12">
        <f t="shared" si="55"/>
        <v>20.2</v>
      </c>
      <c r="M128" s="12">
        <f t="shared" si="55"/>
        <v>20.2</v>
      </c>
      <c r="N128" s="12">
        <f t="shared" si="55"/>
        <v>0</v>
      </c>
      <c r="O128" s="12">
        <f t="shared" si="55"/>
        <v>0</v>
      </c>
    </row>
    <row r="129" spans="1:15" ht="15" customHeight="1" x14ac:dyDescent="0.25">
      <c r="A129" s="39"/>
      <c r="B129" s="215"/>
      <c r="C129" s="95" t="s">
        <v>25</v>
      </c>
      <c r="D129" s="16">
        <f>E129+G129</f>
        <v>10</v>
      </c>
      <c r="E129" s="16">
        <v>10</v>
      </c>
      <c r="F129" s="16"/>
      <c r="G129" s="16"/>
      <c r="H129" s="9">
        <f t="shared" si="49"/>
        <v>0</v>
      </c>
      <c r="I129" s="10"/>
      <c r="J129" s="10"/>
      <c r="K129" s="198"/>
      <c r="L129" s="12">
        <f t="shared" si="42"/>
        <v>10</v>
      </c>
      <c r="M129" s="12">
        <f t="shared" si="43"/>
        <v>10</v>
      </c>
      <c r="N129" s="12">
        <f t="shared" si="44"/>
        <v>0</v>
      </c>
      <c r="O129" s="12">
        <f t="shared" si="45"/>
        <v>0</v>
      </c>
    </row>
    <row r="130" spans="1:15" ht="15" customHeight="1" x14ac:dyDescent="0.25">
      <c r="A130" s="39"/>
      <c r="B130" s="26"/>
      <c r="C130" s="95" t="s">
        <v>31</v>
      </c>
      <c r="D130" s="16">
        <f>E130+G130</f>
        <v>1</v>
      </c>
      <c r="E130" s="16">
        <v>1</v>
      </c>
      <c r="F130" s="16"/>
      <c r="G130" s="16"/>
      <c r="H130" s="9">
        <f t="shared" si="49"/>
        <v>0</v>
      </c>
      <c r="I130" s="10"/>
      <c r="J130" s="10"/>
      <c r="K130" s="198"/>
      <c r="L130" s="12">
        <f t="shared" si="42"/>
        <v>1</v>
      </c>
      <c r="M130" s="12">
        <f t="shared" si="43"/>
        <v>1</v>
      </c>
      <c r="N130" s="12">
        <f t="shared" si="44"/>
        <v>0</v>
      </c>
      <c r="O130" s="12">
        <f t="shared" si="45"/>
        <v>0</v>
      </c>
    </row>
    <row r="131" spans="1:15" ht="15" customHeight="1" x14ac:dyDescent="0.25">
      <c r="A131" s="39"/>
      <c r="B131" s="26"/>
      <c r="C131" s="95" t="s">
        <v>22</v>
      </c>
      <c r="D131" s="16">
        <f>E131+G131</f>
        <v>9.1999999999999993</v>
      </c>
      <c r="E131" s="16">
        <v>9.1999999999999993</v>
      </c>
      <c r="F131" s="16"/>
      <c r="G131" s="16"/>
      <c r="H131" s="9">
        <f t="shared" si="49"/>
        <v>0</v>
      </c>
      <c r="I131" s="10"/>
      <c r="J131" s="10"/>
      <c r="K131" s="198"/>
      <c r="L131" s="12">
        <f t="shared" si="42"/>
        <v>9.1999999999999993</v>
      </c>
      <c r="M131" s="12">
        <f t="shared" si="43"/>
        <v>9.1999999999999993</v>
      </c>
      <c r="N131" s="12">
        <f t="shared" si="44"/>
        <v>0</v>
      </c>
      <c r="O131" s="12">
        <f t="shared" si="45"/>
        <v>0</v>
      </c>
    </row>
    <row r="132" spans="1:15" ht="15" customHeight="1" x14ac:dyDescent="0.25">
      <c r="A132" s="32" t="s">
        <v>83</v>
      </c>
      <c r="B132" s="217" t="s">
        <v>16</v>
      </c>
      <c r="C132" s="95"/>
      <c r="D132" s="16">
        <f>SUM(D133:D135)</f>
        <v>46.8</v>
      </c>
      <c r="E132" s="16">
        <f>SUM(E133:E135)</f>
        <v>46.8</v>
      </c>
      <c r="F132" s="16">
        <f>SUM(F133:F135)</f>
        <v>0</v>
      </c>
      <c r="G132" s="16">
        <f>SUM(G133:G135)</f>
        <v>0</v>
      </c>
      <c r="H132" s="10">
        <f t="shared" ref="H132:O132" si="56">SUM(H133:H135)</f>
        <v>0</v>
      </c>
      <c r="I132" s="10">
        <f t="shared" si="56"/>
        <v>0</v>
      </c>
      <c r="J132" s="10">
        <f t="shared" si="56"/>
        <v>0</v>
      </c>
      <c r="K132" s="198">
        <f t="shared" si="56"/>
        <v>0</v>
      </c>
      <c r="L132" s="12">
        <f t="shared" si="56"/>
        <v>46.8</v>
      </c>
      <c r="M132" s="12">
        <f t="shared" si="56"/>
        <v>46.8</v>
      </c>
      <c r="N132" s="12">
        <f t="shared" si="56"/>
        <v>0</v>
      </c>
      <c r="O132" s="12">
        <f t="shared" si="56"/>
        <v>0</v>
      </c>
    </row>
    <row r="133" spans="1:15" ht="15" customHeight="1" x14ac:dyDescent="0.25">
      <c r="A133" s="39"/>
      <c r="B133" s="215"/>
      <c r="C133" s="95" t="s">
        <v>25</v>
      </c>
      <c r="D133" s="16">
        <f>E133+G133</f>
        <v>15.7</v>
      </c>
      <c r="E133" s="16">
        <v>15.7</v>
      </c>
      <c r="F133" s="16"/>
      <c r="G133" s="16"/>
      <c r="H133" s="9">
        <f t="shared" si="49"/>
        <v>0</v>
      </c>
      <c r="I133" s="10"/>
      <c r="J133" s="10"/>
      <c r="K133" s="198"/>
      <c r="L133" s="12">
        <f t="shared" si="42"/>
        <v>15.7</v>
      </c>
      <c r="M133" s="12">
        <f t="shared" si="43"/>
        <v>15.7</v>
      </c>
      <c r="N133" s="12">
        <f t="shared" si="44"/>
        <v>0</v>
      </c>
      <c r="O133" s="12">
        <f t="shared" si="45"/>
        <v>0</v>
      </c>
    </row>
    <row r="134" spans="1:15" ht="15" customHeight="1" x14ac:dyDescent="0.25">
      <c r="A134" s="39"/>
      <c r="B134" s="218"/>
      <c r="C134" s="95" t="s">
        <v>31</v>
      </c>
      <c r="D134" s="16">
        <f>E134+G134</f>
        <v>3</v>
      </c>
      <c r="E134" s="16">
        <v>3</v>
      </c>
      <c r="F134" s="16"/>
      <c r="G134" s="16"/>
      <c r="H134" s="9">
        <f t="shared" si="49"/>
        <v>0</v>
      </c>
      <c r="I134" s="10"/>
      <c r="J134" s="10"/>
      <c r="K134" s="198"/>
      <c r="L134" s="12">
        <f t="shared" si="42"/>
        <v>3</v>
      </c>
      <c r="M134" s="12">
        <f t="shared" si="43"/>
        <v>3</v>
      </c>
      <c r="N134" s="12">
        <f t="shared" si="44"/>
        <v>0</v>
      </c>
      <c r="O134" s="12">
        <f t="shared" si="45"/>
        <v>0</v>
      </c>
    </row>
    <row r="135" spans="1:15" ht="15" customHeight="1" x14ac:dyDescent="0.25">
      <c r="A135" s="39"/>
      <c r="B135" s="218"/>
      <c r="C135" s="95" t="s">
        <v>22</v>
      </c>
      <c r="D135" s="16">
        <f>E135+G135</f>
        <v>28.1</v>
      </c>
      <c r="E135" s="16">
        <v>28.1</v>
      </c>
      <c r="F135" s="16"/>
      <c r="G135" s="16"/>
      <c r="H135" s="9">
        <f t="shared" si="49"/>
        <v>0</v>
      </c>
      <c r="I135" s="10"/>
      <c r="J135" s="10"/>
      <c r="K135" s="198"/>
      <c r="L135" s="12">
        <f t="shared" si="42"/>
        <v>28.1</v>
      </c>
      <c r="M135" s="12">
        <f t="shared" si="43"/>
        <v>28.1</v>
      </c>
      <c r="N135" s="12">
        <f t="shared" si="44"/>
        <v>0</v>
      </c>
      <c r="O135" s="12">
        <f t="shared" si="45"/>
        <v>0</v>
      </c>
    </row>
    <row r="136" spans="1:15" ht="15" customHeight="1" x14ac:dyDescent="0.25">
      <c r="A136" s="32" t="s">
        <v>84</v>
      </c>
      <c r="B136" s="35" t="s">
        <v>17</v>
      </c>
      <c r="C136" s="95"/>
      <c r="D136" s="16">
        <f>SUM(D137:D139)</f>
        <v>23.799999999999997</v>
      </c>
      <c r="E136" s="16">
        <f>SUM(E137:E139)</f>
        <v>23.799999999999997</v>
      </c>
      <c r="F136" s="16">
        <f>SUM(F137:F139)</f>
        <v>0</v>
      </c>
      <c r="G136" s="16">
        <f>SUM(G137:G139)</f>
        <v>0</v>
      </c>
      <c r="H136" s="10">
        <f t="shared" ref="H136:O136" si="57">SUM(H137:H139)</f>
        <v>0</v>
      </c>
      <c r="I136" s="10">
        <f t="shared" si="57"/>
        <v>0</v>
      </c>
      <c r="J136" s="10">
        <f t="shared" si="57"/>
        <v>0</v>
      </c>
      <c r="K136" s="198">
        <f t="shared" si="57"/>
        <v>0</v>
      </c>
      <c r="L136" s="12">
        <f t="shared" si="57"/>
        <v>23.799999999999997</v>
      </c>
      <c r="M136" s="12">
        <f t="shared" si="57"/>
        <v>23.799999999999997</v>
      </c>
      <c r="N136" s="12">
        <f t="shared" si="57"/>
        <v>0</v>
      </c>
      <c r="O136" s="12">
        <f t="shared" si="57"/>
        <v>0</v>
      </c>
    </row>
    <row r="137" spans="1:15" ht="15" customHeight="1" x14ac:dyDescent="0.25">
      <c r="A137" s="39"/>
      <c r="B137" s="215"/>
      <c r="C137" s="95" t="s">
        <v>25</v>
      </c>
      <c r="D137" s="16">
        <f>E137+G137</f>
        <v>9.5</v>
      </c>
      <c r="E137" s="16">
        <v>9.5</v>
      </c>
      <c r="F137" s="16"/>
      <c r="G137" s="16"/>
      <c r="H137" s="9">
        <f t="shared" si="49"/>
        <v>0</v>
      </c>
      <c r="I137" s="10"/>
      <c r="J137" s="10"/>
      <c r="K137" s="198"/>
      <c r="L137" s="12">
        <f t="shared" si="42"/>
        <v>9.5</v>
      </c>
      <c r="M137" s="12">
        <f t="shared" si="43"/>
        <v>9.5</v>
      </c>
      <c r="N137" s="12">
        <f t="shared" si="44"/>
        <v>0</v>
      </c>
      <c r="O137" s="12">
        <f t="shared" si="45"/>
        <v>0</v>
      </c>
    </row>
    <row r="138" spans="1:15" ht="15" customHeight="1" x14ac:dyDescent="0.25">
      <c r="A138" s="39"/>
      <c r="B138" s="26"/>
      <c r="C138" s="95" t="s">
        <v>31</v>
      </c>
      <c r="D138" s="16">
        <f>E138+G138</f>
        <v>1.7</v>
      </c>
      <c r="E138" s="16">
        <v>1.7</v>
      </c>
      <c r="F138" s="16"/>
      <c r="G138" s="16"/>
      <c r="H138" s="9">
        <f t="shared" si="49"/>
        <v>0</v>
      </c>
      <c r="I138" s="10"/>
      <c r="J138" s="10"/>
      <c r="K138" s="198"/>
      <c r="L138" s="12">
        <f t="shared" si="42"/>
        <v>1.7</v>
      </c>
      <c r="M138" s="12">
        <f t="shared" si="43"/>
        <v>1.7</v>
      </c>
      <c r="N138" s="12">
        <f t="shared" si="44"/>
        <v>0</v>
      </c>
      <c r="O138" s="12">
        <f t="shared" si="45"/>
        <v>0</v>
      </c>
    </row>
    <row r="139" spans="1:15" ht="15" customHeight="1" x14ac:dyDescent="0.25">
      <c r="A139" s="39"/>
      <c r="B139" s="26"/>
      <c r="C139" s="95" t="s">
        <v>22</v>
      </c>
      <c r="D139" s="16">
        <f>E139+G139</f>
        <v>12.6</v>
      </c>
      <c r="E139" s="16">
        <v>12.6</v>
      </c>
      <c r="F139" s="16"/>
      <c r="G139" s="16"/>
      <c r="H139" s="9">
        <f t="shared" si="49"/>
        <v>0</v>
      </c>
      <c r="I139" s="10"/>
      <c r="J139" s="10"/>
      <c r="K139" s="198"/>
      <c r="L139" s="12">
        <f t="shared" si="42"/>
        <v>12.6</v>
      </c>
      <c r="M139" s="12">
        <f t="shared" si="43"/>
        <v>12.6</v>
      </c>
      <c r="N139" s="12">
        <f t="shared" si="44"/>
        <v>0</v>
      </c>
      <c r="O139" s="12">
        <f t="shared" si="45"/>
        <v>0</v>
      </c>
    </row>
    <row r="140" spans="1:15" ht="15" customHeight="1" x14ac:dyDescent="0.25">
      <c r="A140" s="32" t="s">
        <v>85</v>
      </c>
      <c r="B140" s="35" t="s">
        <v>18</v>
      </c>
      <c r="C140" s="95"/>
      <c r="D140" s="16">
        <f>SUM(D141:D143)</f>
        <v>13</v>
      </c>
      <c r="E140" s="16">
        <f>SUM(E141:E143)</f>
        <v>13</v>
      </c>
      <c r="F140" s="16">
        <f>SUM(F141:F143)</f>
        <v>0</v>
      </c>
      <c r="G140" s="16">
        <f>SUM(G141:G143)</f>
        <v>0</v>
      </c>
      <c r="H140" s="10">
        <f t="shared" ref="H140:O140" si="58">SUM(H141:H143)</f>
        <v>0</v>
      </c>
      <c r="I140" s="10">
        <f t="shared" si="58"/>
        <v>0</v>
      </c>
      <c r="J140" s="10">
        <f t="shared" si="58"/>
        <v>0</v>
      </c>
      <c r="K140" s="198">
        <f t="shared" si="58"/>
        <v>0</v>
      </c>
      <c r="L140" s="12">
        <f t="shared" si="58"/>
        <v>13</v>
      </c>
      <c r="M140" s="12">
        <f t="shared" si="58"/>
        <v>13</v>
      </c>
      <c r="N140" s="12">
        <f t="shared" si="58"/>
        <v>0</v>
      </c>
      <c r="O140" s="12">
        <f t="shared" si="58"/>
        <v>0</v>
      </c>
    </row>
    <row r="141" spans="1:15" ht="15" customHeight="1" x14ac:dyDescent="0.25">
      <c r="A141" s="39"/>
      <c r="B141" s="215"/>
      <c r="C141" s="95" t="s">
        <v>25</v>
      </c>
      <c r="D141" s="16">
        <f>E141+G141</f>
        <v>5.9</v>
      </c>
      <c r="E141" s="16">
        <v>5.9</v>
      </c>
      <c r="F141" s="16"/>
      <c r="G141" s="16"/>
      <c r="H141" s="9">
        <f t="shared" si="49"/>
        <v>0</v>
      </c>
      <c r="I141" s="10"/>
      <c r="J141" s="10"/>
      <c r="K141" s="198"/>
      <c r="L141" s="12">
        <f t="shared" si="42"/>
        <v>5.9</v>
      </c>
      <c r="M141" s="12">
        <f t="shared" si="43"/>
        <v>5.9</v>
      </c>
      <c r="N141" s="12">
        <f t="shared" si="44"/>
        <v>0</v>
      </c>
      <c r="O141" s="12">
        <f t="shared" si="45"/>
        <v>0</v>
      </c>
    </row>
    <row r="142" spans="1:15" ht="15" customHeight="1" x14ac:dyDescent="0.25">
      <c r="A142" s="39"/>
      <c r="B142" s="26"/>
      <c r="C142" s="95" t="s">
        <v>31</v>
      </c>
      <c r="D142" s="16">
        <f>E142+G142</f>
        <v>1.1000000000000001</v>
      </c>
      <c r="E142" s="16">
        <v>1.1000000000000001</v>
      </c>
      <c r="F142" s="16"/>
      <c r="G142" s="16"/>
      <c r="H142" s="9">
        <f t="shared" si="49"/>
        <v>0</v>
      </c>
      <c r="I142" s="10"/>
      <c r="J142" s="10"/>
      <c r="K142" s="198"/>
      <c r="L142" s="12">
        <f t="shared" si="42"/>
        <v>1.1000000000000001</v>
      </c>
      <c r="M142" s="12">
        <f t="shared" si="43"/>
        <v>1.1000000000000001</v>
      </c>
      <c r="N142" s="12">
        <f t="shared" si="44"/>
        <v>0</v>
      </c>
      <c r="O142" s="12">
        <f t="shared" si="45"/>
        <v>0</v>
      </c>
    </row>
    <row r="143" spans="1:15" ht="15" customHeight="1" x14ac:dyDescent="0.25">
      <c r="A143" s="39"/>
      <c r="B143" s="26"/>
      <c r="C143" s="95" t="s">
        <v>22</v>
      </c>
      <c r="D143" s="16">
        <f>E143+G143</f>
        <v>6</v>
      </c>
      <c r="E143" s="16">
        <v>6</v>
      </c>
      <c r="F143" s="16"/>
      <c r="G143" s="16"/>
      <c r="H143" s="9">
        <f t="shared" si="49"/>
        <v>0</v>
      </c>
      <c r="I143" s="10"/>
      <c r="J143" s="10"/>
      <c r="K143" s="198"/>
      <c r="L143" s="12">
        <f t="shared" si="42"/>
        <v>6</v>
      </c>
      <c r="M143" s="12">
        <f t="shared" si="43"/>
        <v>6</v>
      </c>
      <c r="N143" s="12">
        <f t="shared" si="44"/>
        <v>0</v>
      </c>
      <c r="O143" s="12">
        <f t="shared" si="45"/>
        <v>0</v>
      </c>
    </row>
    <row r="144" spans="1:15" ht="15" customHeight="1" x14ac:dyDescent="0.25">
      <c r="A144" s="32" t="s">
        <v>86</v>
      </c>
      <c r="B144" s="29" t="s">
        <v>19</v>
      </c>
      <c r="C144" s="80"/>
      <c r="D144" s="16">
        <f>SUM(D145:D147)</f>
        <v>691</v>
      </c>
      <c r="E144" s="16">
        <f t="shared" ref="E144:O144" si="59">SUM(E145:E147)</f>
        <v>688</v>
      </c>
      <c r="F144" s="16">
        <f t="shared" si="59"/>
        <v>0</v>
      </c>
      <c r="G144" s="16">
        <f t="shared" si="59"/>
        <v>3</v>
      </c>
      <c r="H144" s="9">
        <f t="shared" si="59"/>
        <v>0</v>
      </c>
      <c r="I144" s="9">
        <f t="shared" si="59"/>
        <v>0</v>
      </c>
      <c r="J144" s="10"/>
      <c r="K144" s="198">
        <f t="shared" si="59"/>
        <v>0</v>
      </c>
      <c r="L144" s="12">
        <f t="shared" si="59"/>
        <v>691</v>
      </c>
      <c r="M144" s="12">
        <f t="shared" si="59"/>
        <v>688</v>
      </c>
      <c r="N144" s="12">
        <f t="shared" si="59"/>
        <v>0</v>
      </c>
      <c r="O144" s="12">
        <f t="shared" si="59"/>
        <v>3</v>
      </c>
    </row>
    <row r="145" spans="1:15" ht="15" customHeight="1" x14ac:dyDescent="0.25">
      <c r="A145" s="39"/>
      <c r="B145" s="78"/>
      <c r="C145" s="95" t="s">
        <v>25</v>
      </c>
      <c r="D145" s="16">
        <f>E145+G145</f>
        <v>15</v>
      </c>
      <c r="E145" s="16">
        <v>15</v>
      </c>
      <c r="F145" s="16"/>
      <c r="G145" s="16"/>
      <c r="H145" s="9">
        <f>I145+K145</f>
        <v>0</v>
      </c>
      <c r="I145" s="10"/>
      <c r="J145" s="10"/>
      <c r="K145" s="198"/>
      <c r="L145" s="12">
        <f>M145+O145</f>
        <v>15</v>
      </c>
      <c r="M145" s="12">
        <f>E145+I145</f>
        <v>15</v>
      </c>
      <c r="N145" s="12">
        <f>F145+J145</f>
        <v>0</v>
      </c>
      <c r="O145" s="12">
        <f>G145+K145</f>
        <v>0</v>
      </c>
    </row>
    <row r="146" spans="1:15" ht="15" customHeight="1" x14ac:dyDescent="0.25">
      <c r="A146" s="39"/>
      <c r="B146" s="78"/>
      <c r="C146" s="80" t="s">
        <v>31</v>
      </c>
      <c r="D146" s="16">
        <f>E146+G146</f>
        <v>238</v>
      </c>
      <c r="E146" s="16">
        <v>238</v>
      </c>
      <c r="F146" s="16"/>
      <c r="G146" s="16"/>
      <c r="H146" s="9">
        <f t="shared" si="49"/>
        <v>0</v>
      </c>
      <c r="I146" s="10"/>
      <c r="J146" s="10"/>
      <c r="K146" s="198"/>
      <c r="L146" s="12">
        <f t="shared" si="42"/>
        <v>238</v>
      </c>
      <c r="M146" s="12">
        <f t="shared" si="43"/>
        <v>238</v>
      </c>
      <c r="N146" s="12">
        <f t="shared" si="44"/>
        <v>0</v>
      </c>
      <c r="O146" s="12">
        <f t="shared" si="45"/>
        <v>0</v>
      </c>
    </row>
    <row r="147" spans="1:15" ht="15" customHeight="1" x14ac:dyDescent="0.25">
      <c r="A147" s="39"/>
      <c r="B147" s="78"/>
      <c r="C147" s="80" t="s">
        <v>22</v>
      </c>
      <c r="D147" s="16">
        <f>E147+G147</f>
        <v>438</v>
      </c>
      <c r="E147" s="16">
        <v>435</v>
      </c>
      <c r="F147" s="16"/>
      <c r="G147" s="16">
        <v>3</v>
      </c>
      <c r="H147" s="9">
        <f t="shared" si="49"/>
        <v>0</v>
      </c>
      <c r="I147" s="10"/>
      <c r="J147" s="10"/>
      <c r="K147" s="198"/>
      <c r="L147" s="12">
        <f t="shared" si="42"/>
        <v>438</v>
      </c>
      <c r="M147" s="12">
        <f t="shared" si="43"/>
        <v>435</v>
      </c>
      <c r="N147" s="12">
        <f t="shared" si="44"/>
        <v>0</v>
      </c>
      <c r="O147" s="12">
        <f t="shared" si="45"/>
        <v>3</v>
      </c>
    </row>
    <row r="148" spans="1:15" ht="15.95" customHeight="1" x14ac:dyDescent="0.25">
      <c r="A148" s="53" t="s">
        <v>87</v>
      </c>
      <c r="B148" s="43" t="s">
        <v>156</v>
      </c>
      <c r="C148" s="25"/>
      <c r="D148" s="23">
        <f t="shared" ref="D148:O148" si="60">D96+D104+D108+D112+D116+D120+D124+D128+D132+D136+D140+D144</f>
        <v>3105.1999999999994</v>
      </c>
      <c r="E148" s="23">
        <f t="shared" si="60"/>
        <v>2800.2000000000003</v>
      </c>
      <c r="F148" s="23">
        <f t="shared" si="60"/>
        <v>57</v>
      </c>
      <c r="G148" s="23">
        <f t="shared" si="60"/>
        <v>305</v>
      </c>
      <c r="H148" s="24">
        <f t="shared" si="60"/>
        <v>-38.900000000000006</v>
      </c>
      <c r="I148" s="24">
        <f t="shared" si="60"/>
        <v>-64.900000000000006</v>
      </c>
      <c r="J148" s="24">
        <f t="shared" si="60"/>
        <v>0</v>
      </c>
      <c r="K148" s="233">
        <f t="shared" si="60"/>
        <v>26</v>
      </c>
      <c r="L148" s="43">
        <f>M148+O148</f>
        <v>3066.3</v>
      </c>
      <c r="M148" s="21">
        <f t="shared" si="60"/>
        <v>2735.3</v>
      </c>
      <c r="N148" s="21">
        <f t="shared" si="60"/>
        <v>57</v>
      </c>
      <c r="O148" s="21">
        <f t="shared" si="60"/>
        <v>331</v>
      </c>
    </row>
    <row r="149" spans="1:15" ht="15.95" customHeight="1" x14ac:dyDescent="0.25">
      <c r="A149" s="13" t="s">
        <v>88</v>
      </c>
      <c r="B149" s="659" t="s">
        <v>52</v>
      </c>
      <c r="C149" s="660"/>
      <c r="D149" s="660"/>
      <c r="E149" s="660"/>
      <c r="F149" s="660"/>
      <c r="G149" s="660"/>
      <c r="H149" s="660"/>
      <c r="I149" s="660"/>
      <c r="J149" s="660"/>
      <c r="K149" s="660"/>
      <c r="L149" s="660"/>
      <c r="M149" s="660"/>
      <c r="N149" s="660"/>
      <c r="O149" s="661"/>
    </row>
    <row r="150" spans="1:15" ht="15" customHeight="1" x14ac:dyDescent="0.25">
      <c r="A150" s="5" t="s">
        <v>89</v>
      </c>
      <c r="B150" s="26" t="s">
        <v>20</v>
      </c>
      <c r="C150" s="7" t="s">
        <v>32</v>
      </c>
      <c r="D150" s="16">
        <f>E150+G150</f>
        <v>151.4</v>
      </c>
      <c r="E150" s="16">
        <v>151.4</v>
      </c>
      <c r="F150" s="16">
        <v>0.9</v>
      </c>
      <c r="G150" s="16"/>
      <c r="H150" s="9">
        <f t="shared" ref="H150" si="61">I150+K150</f>
        <v>0</v>
      </c>
      <c r="I150" s="10"/>
      <c r="J150" s="10"/>
      <c r="K150" s="198"/>
      <c r="L150" s="12">
        <f>M150+O150</f>
        <v>151.4</v>
      </c>
      <c r="M150" s="12">
        <f t="shared" ref="M150" si="62">E150+I150</f>
        <v>151.4</v>
      </c>
      <c r="N150" s="12">
        <f t="shared" ref="N150" si="63">F150+J150</f>
        <v>0.9</v>
      </c>
      <c r="O150" s="12">
        <f t="shared" ref="O150" si="64">G150+K150</f>
        <v>0</v>
      </c>
    </row>
    <row r="151" spans="1:15" ht="15" customHeight="1" x14ac:dyDescent="0.25">
      <c r="A151" s="5" t="s">
        <v>90</v>
      </c>
      <c r="B151" s="29" t="s">
        <v>58</v>
      </c>
      <c r="C151" s="30" t="s">
        <v>32</v>
      </c>
      <c r="D151" s="16">
        <f>E151+G151</f>
        <v>39.200000000000003</v>
      </c>
      <c r="E151" s="16">
        <v>38.700000000000003</v>
      </c>
      <c r="F151" s="16">
        <v>36.9</v>
      </c>
      <c r="G151" s="16">
        <v>0.5</v>
      </c>
      <c r="H151" s="9">
        <f>I151+K151</f>
        <v>0</v>
      </c>
      <c r="I151" s="10"/>
      <c r="J151" s="10"/>
      <c r="K151" s="198"/>
      <c r="L151" s="12">
        <f>M151+O151</f>
        <v>39.200000000000003</v>
      </c>
      <c r="M151" s="12">
        <f t="shared" ref="M151:O151" si="65">E151+I151</f>
        <v>38.700000000000003</v>
      </c>
      <c r="N151" s="12">
        <f t="shared" si="65"/>
        <v>36.9</v>
      </c>
      <c r="O151" s="12">
        <f t="shared" si="65"/>
        <v>0.5</v>
      </c>
    </row>
    <row r="152" spans="1:15" ht="15.95" customHeight="1" x14ac:dyDescent="0.25">
      <c r="A152" s="234" t="s">
        <v>91</v>
      </c>
      <c r="B152" s="222" t="s">
        <v>157</v>
      </c>
      <c r="C152" s="81"/>
      <c r="D152" s="71">
        <f t="shared" ref="D152:O152" si="66">D150+D151</f>
        <v>190.60000000000002</v>
      </c>
      <c r="E152" s="71">
        <f t="shared" si="66"/>
        <v>190.10000000000002</v>
      </c>
      <c r="F152" s="71">
        <f t="shared" si="66"/>
        <v>37.799999999999997</v>
      </c>
      <c r="G152" s="71">
        <f t="shared" si="66"/>
        <v>0.5</v>
      </c>
      <c r="H152" s="72">
        <f t="shared" si="66"/>
        <v>0</v>
      </c>
      <c r="I152" s="72">
        <f t="shared" si="66"/>
        <v>0</v>
      </c>
      <c r="J152" s="72">
        <f t="shared" si="66"/>
        <v>0</v>
      </c>
      <c r="K152" s="223">
        <f t="shared" si="66"/>
        <v>0</v>
      </c>
      <c r="L152" s="43">
        <f>M152+O152</f>
        <v>190.60000000000002</v>
      </c>
      <c r="M152" s="43">
        <f t="shared" si="66"/>
        <v>190.10000000000002</v>
      </c>
      <c r="N152" s="43">
        <f t="shared" si="66"/>
        <v>37.799999999999997</v>
      </c>
      <c r="O152" s="43">
        <f t="shared" si="66"/>
        <v>0.5</v>
      </c>
    </row>
    <row r="153" spans="1:15" ht="15.95" customHeight="1" x14ac:dyDescent="0.25">
      <c r="A153" s="13" t="s">
        <v>92</v>
      </c>
      <c r="B153" s="659" t="s">
        <v>152</v>
      </c>
      <c r="C153" s="660"/>
      <c r="D153" s="660"/>
      <c r="E153" s="660"/>
      <c r="F153" s="660"/>
      <c r="G153" s="660"/>
      <c r="H153" s="660"/>
      <c r="I153" s="660"/>
      <c r="J153" s="660"/>
      <c r="K153" s="660"/>
      <c r="L153" s="660"/>
      <c r="M153" s="660"/>
      <c r="N153" s="660"/>
      <c r="O153" s="661"/>
    </row>
    <row r="154" spans="1:15" ht="15" customHeight="1" x14ac:dyDescent="0.25">
      <c r="A154" s="5" t="s">
        <v>93</v>
      </c>
      <c r="B154" s="145" t="s">
        <v>20</v>
      </c>
      <c r="C154" s="79"/>
      <c r="D154" s="16">
        <f>SUM(D155:D156)</f>
        <v>760</v>
      </c>
      <c r="E154" s="16">
        <f>SUM(E155:E156)</f>
        <v>635</v>
      </c>
      <c r="F154" s="16">
        <f>SUM(F155:F156)</f>
        <v>138.4</v>
      </c>
      <c r="G154" s="16">
        <f>SUM(G155:G156)</f>
        <v>125</v>
      </c>
      <c r="H154" s="10">
        <f t="shared" ref="H154:O154" si="67">SUM(H155:H156)</f>
        <v>-2</v>
      </c>
      <c r="I154" s="10">
        <f t="shared" si="67"/>
        <v>-2</v>
      </c>
      <c r="J154" s="10">
        <f t="shared" si="67"/>
        <v>-2.2000000000000002</v>
      </c>
      <c r="K154" s="198">
        <f t="shared" si="67"/>
        <v>0</v>
      </c>
      <c r="L154" s="11">
        <f t="shared" si="67"/>
        <v>758</v>
      </c>
      <c r="M154" s="11">
        <f t="shared" si="67"/>
        <v>633</v>
      </c>
      <c r="N154" s="11">
        <f t="shared" si="67"/>
        <v>136.20000000000002</v>
      </c>
      <c r="O154" s="11">
        <f t="shared" si="67"/>
        <v>125</v>
      </c>
    </row>
    <row r="155" spans="1:15" ht="15" customHeight="1" x14ac:dyDescent="0.25">
      <c r="A155" s="19"/>
      <c r="B155" s="145"/>
      <c r="C155" s="30" t="s">
        <v>30</v>
      </c>
      <c r="D155" s="16">
        <f>E155+G155</f>
        <v>8</v>
      </c>
      <c r="E155" s="16">
        <v>8</v>
      </c>
      <c r="F155" s="16"/>
      <c r="G155" s="16"/>
      <c r="H155" s="9">
        <f t="shared" ref="H155:H179" si="68">I155+K155</f>
        <v>-2</v>
      </c>
      <c r="I155" s="10">
        <v>-2</v>
      </c>
      <c r="J155" s="10"/>
      <c r="K155" s="198"/>
      <c r="L155" s="12">
        <f t="shared" ref="L155" si="69">M155+O155</f>
        <v>6</v>
      </c>
      <c r="M155" s="12">
        <f t="shared" ref="M155" si="70">E155+I155</f>
        <v>6</v>
      </c>
      <c r="N155" s="12">
        <f t="shared" ref="N155" si="71">F155+J155</f>
        <v>0</v>
      </c>
      <c r="O155" s="12">
        <f t="shared" ref="O155" si="72">G155+K155</f>
        <v>0</v>
      </c>
    </row>
    <row r="156" spans="1:15" ht="15.75" customHeight="1" x14ac:dyDescent="0.25">
      <c r="A156" s="19"/>
      <c r="B156" s="145"/>
      <c r="C156" s="30" t="s">
        <v>41</v>
      </c>
      <c r="D156" s="16">
        <f>E156+G156</f>
        <v>752</v>
      </c>
      <c r="E156" s="16">
        <v>627</v>
      </c>
      <c r="F156" s="16">
        <v>138.4</v>
      </c>
      <c r="G156" s="16">
        <v>125</v>
      </c>
      <c r="H156" s="9">
        <f t="shared" si="68"/>
        <v>0</v>
      </c>
      <c r="I156" s="10"/>
      <c r="J156" s="10">
        <v>-2.2000000000000002</v>
      </c>
      <c r="K156" s="10"/>
      <c r="L156" s="12">
        <f t="shared" ref="L156" si="73">M156+O156</f>
        <v>752</v>
      </c>
      <c r="M156" s="12">
        <f t="shared" ref="M156" si="74">E156+I156</f>
        <v>627</v>
      </c>
      <c r="N156" s="12">
        <f t="shared" ref="N156" si="75">F156+J156</f>
        <v>136.20000000000002</v>
      </c>
      <c r="O156" s="12">
        <f t="shared" ref="O156" si="76">G156+K156</f>
        <v>125</v>
      </c>
    </row>
    <row r="157" spans="1:15" x14ac:dyDescent="0.25">
      <c r="A157" s="13" t="s">
        <v>94</v>
      </c>
      <c r="B157" s="14" t="s">
        <v>45</v>
      </c>
      <c r="C157" s="30" t="s">
        <v>41</v>
      </c>
      <c r="D157" s="16">
        <f t="shared" ref="D157:D179" si="77">E157+G157</f>
        <v>381.8</v>
      </c>
      <c r="E157" s="16">
        <v>381.8</v>
      </c>
      <c r="F157" s="16">
        <v>310.8</v>
      </c>
      <c r="G157" s="16"/>
      <c r="H157" s="10">
        <f t="shared" si="68"/>
        <v>0</v>
      </c>
      <c r="I157" s="10"/>
      <c r="J157" s="10"/>
      <c r="K157" s="10"/>
      <c r="L157" s="12">
        <f t="shared" ref="L157:L179" si="78">M157+O157</f>
        <v>381.8</v>
      </c>
      <c r="M157" s="12">
        <f t="shared" ref="M157:M179" si="79">E157+I157</f>
        <v>381.8</v>
      </c>
      <c r="N157" s="12">
        <f t="shared" ref="N157:N179" si="80">F157+J157</f>
        <v>310.8</v>
      </c>
      <c r="O157" s="12">
        <f t="shared" ref="O157:O178" si="81">G157+K157</f>
        <v>0</v>
      </c>
    </row>
    <row r="158" spans="1:15" ht="15" customHeight="1" x14ac:dyDescent="0.25">
      <c r="A158" s="13" t="s">
        <v>95</v>
      </c>
      <c r="B158" s="12" t="s">
        <v>33</v>
      </c>
      <c r="C158" s="30" t="s">
        <v>41</v>
      </c>
      <c r="D158" s="16">
        <f t="shared" si="77"/>
        <v>120.7</v>
      </c>
      <c r="E158" s="16">
        <v>120.7</v>
      </c>
      <c r="F158" s="16">
        <v>91.9</v>
      </c>
      <c r="G158" s="16"/>
      <c r="H158" s="10">
        <f t="shared" si="68"/>
        <v>0</v>
      </c>
      <c r="I158" s="10"/>
      <c r="J158" s="10"/>
      <c r="K158" s="10"/>
      <c r="L158" s="12">
        <f t="shared" si="78"/>
        <v>120.7</v>
      </c>
      <c r="M158" s="12">
        <f t="shared" si="79"/>
        <v>120.7</v>
      </c>
      <c r="N158" s="12">
        <f t="shared" si="80"/>
        <v>91.9</v>
      </c>
      <c r="O158" s="12">
        <f t="shared" si="81"/>
        <v>0</v>
      </c>
    </row>
    <row r="159" spans="1:15" ht="15" customHeight="1" x14ac:dyDescent="0.25">
      <c r="A159" s="13" t="s">
        <v>96</v>
      </c>
      <c r="B159" s="12" t="s">
        <v>142</v>
      </c>
      <c r="C159" s="30" t="s">
        <v>41</v>
      </c>
      <c r="D159" s="16">
        <f t="shared" si="77"/>
        <v>168.4</v>
      </c>
      <c r="E159" s="16">
        <v>168.4</v>
      </c>
      <c r="F159" s="16">
        <v>123</v>
      </c>
      <c r="G159" s="16"/>
      <c r="H159" s="10">
        <f t="shared" si="68"/>
        <v>0</v>
      </c>
      <c r="I159" s="10"/>
      <c r="J159" s="10"/>
      <c r="K159" s="10"/>
      <c r="L159" s="12">
        <f t="shared" si="78"/>
        <v>168.4</v>
      </c>
      <c r="M159" s="12">
        <f t="shared" si="79"/>
        <v>168.4</v>
      </c>
      <c r="N159" s="12">
        <f t="shared" si="80"/>
        <v>123</v>
      </c>
      <c r="O159" s="12">
        <f t="shared" si="81"/>
        <v>0</v>
      </c>
    </row>
    <row r="160" spans="1:15" ht="15" customHeight="1" x14ac:dyDescent="0.25">
      <c r="A160" s="13" t="s">
        <v>97</v>
      </c>
      <c r="B160" s="12" t="s">
        <v>307</v>
      </c>
      <c r="C160" s="30" t="s">
        <v>41</v>
      </c>
      <c r="D160" s="16">
        <f t="shared" si="77"/>
        <v>401.8</v>
      </c>
      <c r="E160" s="16">
        <v>401.8</v>
      </c>
      <c r="F160" s="16">
        <v>335.6</v>
      </c>
      <c r="G160" s="16"/>
      <c r="H160" s="10">
        <f t="shared" si="68"/>
        <v>0</v>
      </c>
      <c r="I160" s="10"/>
      <c r="J160" s="10"/>
      <c r="K160" s="10"/>
      <c r="L160" s="12">
        <f t="shared" si="78"/>
        <v>401.8</v>
      </c>
      <c r="M160" s="12">
        <f t="shared" si="79"/>
        <v>401.8</v>
      </c>
      <c r="N160" s="12">
        <f t="shared" si="80"/>
        <v>335.6</v>
      </c>
      <c r="O160" s="12">
        <f t="shared" si="81"/>
        <v>0</v>
      </c>
    </row>
    <row r="161" spans="1:17" ht="15" customHeight="1" x14ac:dyDescent="0.25">
      <c r="A161" s="13" t="s">
        <v>138</v>
      </c>
      <c r="B161" s="241" t="s">
        <v>281</v>
      </c>
      <c r="C161" s="30" t="s">
        <v>41</v>
      </c>
      <c r="D161" s="16">
        <f t="shared" si="77"/>
        <v>399.7</v>
      </c>
      <c r="E161" s="16">
        <v>399.7</v>
      </c>
      <c r="F161" s="16">
        <v>319.39999999999998</v>
      </c>
      <c r="G161" s="16"/>
      <c r="H161" s="10">
        <f t="shared" si="68"/>
        <v>0</v>
      </c>
      <c r="I161" s="10"/>
      <c r="J161" s="10"/>
      <c r="K161" s="10"/>
      <c r="L161" s="12">
        <f t="shared" si="78"/>
        <v>399.7</v>
      </c>
      <c r="M161" s="12">
        <f t="shared" si="79"/>
        <v>399.7</v>
      </c>
      <c r="N161" s="12">
        <f t="shared" si="80"/>
        <v>319.39999999999998</v>
      </c>
      <c r="O161" s="12">
        <f t="shared" si="81"/>
        <v>0</v>
      </c>
    </row>
    <row r="162" spans="1:17" ht="16.5" customHeight="1" x14ac:dyDescent="0.25">
      <c r="A162" s="13" t="s">
        <v>139</v>
      </c>
      <c r="B162" s="12" t="s">
        <v>308</v>
      </c>
      <c r="C162" s="30" t="s">
        <v>41</v>
      </c>
      <c r="D162" s="16">
        <f t="shared" si="77"/>
        <v>443.1</v>
      </c>
      <c r="E162" s="16">
        <v>443.1</v>
      </c>
      <c r="F162" s="16">
        <v>342.3</v>
      </c>
      <c r="G162" s="16"/>
      <c r="H162" s="10">
        <f t="shared" si="68"/>
        <v>0</v>
      </c>
      <c r="I162" s="10"/>
      <c r="J162" s="10"/>
      <c r="K162" s="10"/>
      <c r="L162" s="12">
        <f t="shared" si="78"/>
        <v>443.1</v>
      </c>
      <c r="M162" s="12">
        <f t="shared" si="79"/>
        <v>443.1</v>
      </c>
      <c r="N162" s="12">
        <f t="shared" si="80"/>
        <v>342.3</v>
      </c>
      <c r="O162" s="12">
        <f t="shared" si="81"/>
        <v>0</v>
      </c>
    </row>
    <row r="163" spans="1:17" ht="16.5" customHeight="1" x14ac:dyDescent="0.25">
      <c r="A163" s="13" t="s">
        <v>98</v>
      </c>
      <c r="B163" s="12" t="s">
        <v>309</v>
      </c>
      <c r="C163" s="30" t="s">
        <v>41</v>
      </c>
      <c r="D163" s="16">
        <f t="shared" si="77"/>
        <v>460.7</v>
      </c>
      <c r="E163" s="16">
        <v>460.7</v>
      </c>
      <c r="F163" s="16">
        <v>352.8</v>
      </c>
      <c r="G163" s="16"/>
      <c r="H163" s="10">
        <f t="shared" si="68"/>
        <v>0</v>
      </c>
      <c r="I163" s="10"/>
      <c r="J163" s="10"/>
      <c r="K163" s="10"/>
      <c r="L163" s="12">
        <f t="shared" si="78"/>
        <v>460.7</v>
      </c>
      <c r="M163" s="12">
        <f t="shared" si="79"/>
        <v>460.7</v>
      </c>
      <c r="N163" s="12">
        <f t="shared" si="80"/>
        <v>352.8</v>
      </c>
      <c r="O163" s="12">
        <f t="shared" si="81"/>
        <v>0</v>
      </c>
    </row>
    <row r="164" spans="1:17" ht="15" customHeight="1" x14ac:dyDescent="0.25">
      <c r="A164" s="13" t="s">
        <v>140</v>
      </c>
      <c r="B164" s="12" t="s">
        <v>310</v>
      </c>
      <c r="C164" s="30" t="s">
        <v>41</v>
      </c>
      <c r="D164" s="16">
        <f t="shared" si="77"/>
        <v>171.5</v>
      </c>
      <c r="E164" s="16">
        <v>171.5</v>
      </c>
      <c r="F164" s="16">
        <v>130.6</v>
      </c>
      <c r="G164" s="16"/>
      <c r="H164" s="10">
        <f t="shared" si="68"/>
        <v>0</v>
      </c>
      <c r="I164" s="10"/>
      <c r="J164" s="10"/>
      <c r="K164" s="10"/>
      <c r="L164" s="12">
        <f t="shared" si="78"/>
        <v>171.5</v>
      </c>
      <c r="M164" s="12">
        <f t="shared" si="79"/>
        <v>171.5</v>
      </c>
      <c r="N164" s="12">
        <f t="shared" si="80"/>
        <v>130.6</v>
      </c>
      <c r="O164" s="12">
        <f t="shared" si="81"/>
        <v>0</v>
      </c>
    </row>
    <row r="165" spans="1:17" ht="15" customHeight="1" x14ac:dyDescent="0.25">
      <c r="A165" s="13" t="s">
        <v>141</v>
      </c>
      <c r="B165" s="12" t="s">
        <v>296</v>
      </c>
      <c r="C165" s="30" t="s">
        <v>41</v>
      </c>
      <c r="D165" s="16">
        <f t="shared" si="77"/>
        <v>180.2</v>
      </c>
      <c r="E165" s="16">
        <v>180.2</v>
      </c>
      <c r="F165" s="16">
        <v>130.9</v>
      </c>
      <c r="G165" s="16"/>
      <c r="H165" s="10">
        <f t="shared" si="68"/>
        <v>0</v>
      </c>
      <c r="I165" s="10"/>
      <c r="J165" s="10"/>
      <c r="K165" s="10"/>
      <c r="L165" s="12">
        <f t="shared" si="78"/>
        <v>180.2</v>
      </c>
      <c r="M165" s="12">
        <f t="shared" si="79"/>
        <v>180.2</v>
      </c>
      <c r="N165" s="12">
        <f t="shared" si="80"/>
        <v>130.9</v>
      </c>
      <c r="O165" s="12">
        <f t="shared" si="81"/>
        <v>0</v>
      </c>
    </row>
    <row r="166" spans="1:17" ht="15" customHeight="1" x14ac:dyDescent="0.25">
      <c r="A166" s="13" t="s">
        <v>99</v>
      </c>
      <c r="B166" s="12" t="s">
        <v>146</v>
      </c>
      <c r="C166" s="30" t="s">
        <v>41</v>
      </c>
      <c r="D166" s="16">
        <f t="shared" si="77"/>
        <v>192.1</v>
      </c>
      <c r="E166" s="16">
        <v>192.1</v>
      </c>
      <c r="F166" s="16">
        <v>155.19999999999999</v>
      </c>
      <c r="G166" s="16"/>
      <c r="H166" s="10">
        <f t="shared" si="68"/>
        <v>0</v>
      </c>
      <c r="I166" s="10"/>
      <c r="J166" s="10"/>
      <c r="K166" s="10"/>
      <c r="L166" s="12">
        <f t="shared" si="78"/>
        <v>192.1</v>
      </c>
      <c r="M166" s="12">
        <f t="shared" si="79"/>
        <v>192.1</v>
      </c>
      <c r="N166" s="12">
        <f t="shared" si="80"/>
        <v>155.19999999999999</v>
      </c>
      <c r="O166" s="12">
        <f t="shared" si="81"/>
        <v>0</v>
      </c>
    </row>
    <row r="167" spans="1:17" ht="15" customHeight="1" x14ac:dyDescent="0.25">
      <c r="A167" s="13" t="s">
        <v>100</v>
      </c>
      <c r="B167" s="194" t="s">
        <v>39</v>
      </c>
      <c r="C167" s="30" t="s">
        <v>41</v>
      </c>
      <c r="D167" s="16">
        <f t="shared" si="77"/>
        <v>132.1</v>
      </c>
      <c r="E167" s="16">
        <v>132.1</v>
      </c>
      <c r="F167" s="16">
        <v>106.7</v>
      </c>
      <c r="G167" s="16"/>
      <c r="H167" s="10">
        <f t="shared" si="68"/>
        <v>0</v>
      </c>
      <c r="I167" s="10"/>
      <c r="J167" s="10"/>
      <c r="K167" s="10"/>
      <c r="L167" s="12">
        <f t="shared" si="78"/>
        <v>132.1</v>
      </c>
      <c r="M167" s="12">
        <f t="shared" si="79"/>
        <v>132.1</v>
      </c>
      <c r="N167" s="12">
        <f t="shared" si="80"/>
        <v>106.7</v>
      </c>
      <c r="O167" s="12">
        <f t="shared" si="81"/>
        <v>0</v>
      </c>
    </row>
    <row r="168" spans="1:17" ht="15" customHeight="1" x14ac:dyDescent="0.25">
      <c r="A168" s="13" t="s">
        <v>101</v>
      </c>
      <c r="B168" s="242" t="s">
        <v>297</v>
      </c>
      <c r="C168" s="30" t="s">
        <v>41</v>
      </c>
      <c r="D168" s="16">
        <f t="shared" si="77"/>
        <v>154.6</v>
      </c>
      <c r="E168" s="16">
        <v>154.6</v>
      </c>
      <c r="F168" s="16">
        <v>130.1</v>
      </c>
      <c r="G168" s="16"/>
      <c r="H168" s="10">
        <f t="shared" si="68"/>
        <v>0</v>
      </c>
      <c r="I168" s="10"/>
      <c r="J168" s="10"/>
      <c r="K168" s="10"/>
      <c r="L168" s="12">
        <f t="shared" si="78"/>
        <v>154.6</v>
      </c>
      <c r="M168" s="12">
        <f t="shared" si="79"/>
        <v>154.6</v>
      </c>
      <c r="N168" s="12">
        <f t="shared" si="80"/>
        <v>130.1</v>
      </c>
      <c r="O168" s="12">
        <f t="shared" si="81"/>
        <v>0</v>
      </c>
    </row>
    <row r="169" spans="1:17" ht="15" customHeight="1" x14ac:dyDescent="0.25">
      <c r="A169" s="13" t="s">
        <v>102</v>
      </c>
      <c r="B169" s="29" t="s">
        <v>352</v>
      </c>
      <c r="C169" s="30" t="s">
        <v>41</v>
      </c>
      <c r="D169" s="16">
        <f t="shared" si="77"/>
        <v>191.9</v>
      </c>
      <c r="E169" s="16">
        <v>191.9</v>
      </c>
      <c r="F169" s="16">
        <v>142.69999999999999</v>
      </c>
      <c r="G169" s="16"/>
      <c r="H169" s="10">
        <f t="shared" si="68"/>
        <v>0</v>
      </c>
      <c r="I169" s="10"/>
      <c r="J169" s="10"/>
      <c r="K169" s="10"/>
      <c r="L169" s="12">
        <f t="shared" si="78"/>
        <v>191.9</v>
      </c>
      <c r="M169" s="12">
        <f t="shared" si="79"/>
        <v>191.9</v>
      </c>
      <c r="N169" s="12">
        <f t="shared" si="80"/>
        <v>142.69999999999999</v>
      </c>
      <c r="O169" s="12">
        <f t="shared" si="81"/>
        <v>0</v>
      </c>
    </row>
    <row r="170" spans="1:17" ht="15" customHeight="1" x14ac:dyDescent="0.25">
      <c r="A170" s="13" t="s">
        <v>103</v>
      </c>
      <c r="B170" s="12" t="s">
        <v>136</v>
      </c>
      <c r="C170" s="30" t="s">
        <v>41</v>
      </c>
      <c r="D170" s="16">
        <f t="shared" si="77"/>
        <v>425.1</v>
      </c>
      <c r="E170" s="16">
        <v>425.1</v>
      </c>
      <c r="F170" s="16">
        <v>358</v>
      </c>
      <c r="G170" s="16"/>
      <c r="H170" s="10">
        <f t="shared" si="68"/>
        <v>0</v>
      </c>
      <c r="I170" s="10"/>
      <c r="J170" s="10"/>
      <c r="K170" s="10"/>
      <c r="L170" s="12">
        <f t="shared" si="78"/>
        <v>425.1</v>
      </c>
      <c r="M170" s="12">
        <f t="shared" si="79"/>
        <v>425.1</v>
      </c>
      <c r="N170" s="12">
        <f t="shared" si="80"/>
        <v>358</v>
      </c>
      <c r="O170" s="12">
        <f t="shared" si="81"/>
        <v>0</v>
      </c>
    </row>
    <row r="171" spans="1:17" ht="15" customHeight="1" x14ac:dyDescent="0.25">
      <c r="A171" s="13" t="s">
        <v>147</v>
      </c>
      <c r="B171" s="12" t="s">
        <v>34</v>
      </c>
      <c r="C171" s="30" t="s">
        <v>41</v>
      </c>
      <c r="D171" s="16">
        <f t="shared" si="77"/>
        <v>202.7</v>
      </c>
      <c r="E171" s="16">
        <v>202.7</v>
      </c>
      <c r="F171" s="16">
        <v>172.7</v>
      </c>
      <c r="G171" s="16"/>
      <c r="H171" s="10">
        <f t="shared" si="68"/>
        <v>0</v>
      </c>
      <c r="I171" s="10"/>
      <c r="J171" s="10"/>
      <c r="K171" s="10"/>
      <c r="L171" s="12">
        <f t="shared" si="78"/>
        <v>202.7</v>
      </c>
      <c r="M171" s="12">
        <f t="shared" si="79"/>
        <v>202.7</v>
      </c>
      <c r="N171" s="12">
        <f t="shared" si="80"/>
        <v>172.7</v>
      </c>
      <c r="O171" s="12">
        <f t="shared" si="81"/>
        <v>0</v>
      </c>
    </row>
    <row r="172" spans="1:17" ht="15" customHeight="1" x14ac:dyDescent="0.25">
      <c r="A172" s="13" t="s">
        <v>104</v>
      </c>
      <c r="B172" s="12" t="s">
        <v>36</v>
      </c>
      <c r="C172" s="30" t="s">
        <v>41</v>
      </c>
      <c r="D172" s="16">
        <f t="shared" si="77"/>
        <v>218.9</v>
      </c>
      <c r="E172" s="16">
        <v>218.9</v>
      </c>
      <c r="F172" s="16">
        <v>178.4</v>
      </c>
      <c r="G172" s="16"/>
      <c r="H172" s="10">
        <f t="shared" si="68"/>
        <v>0</v>
      </c>
      <c r="I172" s="10"/>
      <c r="J172" s="10"/>
      <c r="K172" s="10"/>
      <c r="L172" s="12">
        <f t="shared" si="78"/>
        <v>218.9</v>
      </c>
      <c r="M172" s="12">
        <f t="shared" si="79"/>
        <v>218.9</v>
      </c>
      <c r="N172" s="12">
        <f t="shared" si="80"/>
        <v>178.4</v>
      </c>
      <c r="O172" s="12">
        <f t="shared" si="81"/>
        <v>0</v>
      </c>
      <c r="P172" s="36"/>
      <c r="Q172" s="36"/>
    </row>
    <row r="173" spans="1:17" ht="15" customHeight="1" x14ac:dyDescent="0.25">
      <c r="A173" s="13" t="s">
        <v>105</v>
      </c>
      <c r="B173" s="12" t="s">
        <v>38</v>
      </c>
      <c r="C173" s="30" t="s">
        <v>41</v>
      </c>
      <c r="D173" s="16">
        <f t="shared" si="77"/>
        <v>480.4</v>
      </c>
      <c r="E173" s="16">
        <v>480.4</v>
      </c>
      <c r="F173" s="16">
        <v>397.1</v>
      </c>
      <c r="G173" s="16"/>
      <c r="H173" s="10">
        <f t="shared" si="68"/>
        <v>0</v>
      </c>
      <c r="I173" s="10"/>
      <c r="J173" s="10"/>
      <c r="K173" s="10"/>
      <c r="L173" s="12">
        <f t="shared" si="78"/>
        <v>480.4</v>
      </c>
      <c r="M173" s="12">
        <f t="shared" si="79"/>
        <v>480.4</v>
      </c>
      <c r="N173" s="12">
        <f t="shared" si="80"/>
        <v>397.1</v>
      </c>
      <c r="O173" s="12">
        <f t="shared" si="81"/>
        <v>0</v>
      </c>
    </row>
    <row r="174" spans="1:17" ht="15" customHeight="1" x14ac:dyDescent="0.25">
      <c r="A174" s="13" t="s">
        <v>106</v>
      </c>
      <c r="B174" s="12" t="s">
        <v>37</v>
      </c>
      <c r="C174" s="30" t="s">
        <v>41</v>
      </c>
      <c r="D174" s="16">
        <f t="shared" si="77"/>
        <v>208</v>
      </c>
      <c r="E174" s="16">
        <v>208</v>
      </c>
      <c r="F174" s="16">
        <v>178.1</v>
      </c>
      <c r="G174" s="16"/>
      <c r="H174" s="10">
        <f t="shared" si="68"/>
        <v>0</v>
      </c>
      <c r="I174" s="10"/>
      <c r="J174" s="10"/>
      <c r="K174" s="10"/>
      <c r="L174" s="12">
        <f t="shared" si="78"/>
        <v>208</v>
      </c>
      <c r="M174" s="12">
        <f t="shared" si="79"/>
        <v>208</v>
      </c>
      <c r="N174" s="12">
        <f t="shared" si="80"/>
        <v>178.1</v>
      </c>
      <c r="O174" s="12">
        <f t="shared" si="81"/>
        <v>0</v>
      </c>
    </row>
    <row r="175" spans="1:17" ht="15" customHeight="1" x14ac:dyDescent="0.25">
      <c r="A175" s="13" t="s">
        <v>107</v>
      </c>
      <c r="B175" s="12" t="s">
        <v>35</v>
      </c>
      <c r="C175" s="30" t="s">
        <v>41</v>
      </c>
      <c r="D175" s="16">
        <f t="shared" si="77"/>
        <v>356.6</v>
      </c>
      <c r="E175" s="16">
        <v>356.6</v>
      </c>
      <c r="F175" s="16">
        <v>298.7</v>
      </c>
      <c r="G175" s="16"/>
      <c r="H175" s="10">
        <f t="shared" si="68"/>
        <v>0</v>
      </c>
      <c r="I175" s="10"/>
      <c r="J175" s="10"/>
      <c r="K175" s="10"/>
      <c r="L175" s="12">
        <f t="shared" si="78"/>
        <v>356.6</v>
      </c>
      <c r="M175" s="12">
        <f t="shared" si="79"/>
        <v>356.6</v>
      </c>
      <c r="N175" s="12">
        <f t="shared" si="80"/>
        <v>298.7</v>
      </c>
      <c r="O175" s="12">
        <f t="shared" si="81"/>
        <v>0</v>
      </c>
    </row>
    <row r="176" spans="1:17" ht="15" customHeight="1" x14ac:dyDescent="0.25">
      <c r="A176" s="13" t="s">
        <v>108</v>
      </c>
      <c r="B176" s="12" t="s">
        <v>460</v>
      </c>
      <c r="C176" s="30" t="s">
        <v>41</v>
      </c>
      <c r="D176" s="16">
        <f t="shared" si="77"/>
        <v>857.4</v>
      </c>
      <c r="E176" s="16">
        <v>857.4</v>
      </c>
      <c r="F176" s="16">
        <v>820.4</v>
      </c>
      <c r="G176" s="16"/>
      <c r="H176" s="10">
        <f t="shared" si="68"/>
        <v>0</v>
      </c>
      <c r="I176" s="10"/>
      <c r="J176" s="10"/>
      <c r="K176" s="10"/>
      <c r="L176" s="12">
        <f t="shared" si="78"/>
        <v>857.4</v>
      </c>
      <c r="M176" s="12">
        <f t="shared" si="79"/>
        <v>857.4</v>
      </c>
      <c r="N176" s="12">
        <f t="shared" si="80"/>
        <v>820.4</v>
      </c>
      <c r="O176" s="12">
        <f t="shared" si="81"/>
        <v>0</v>
      </c>
    </row>
    <row r="177" spans="1:17" ht="15" customHeight="1" x14ac:dyDescent="0.25">
      <c r="A177" s="13" t="s">
        <v>143</v>
      </c>
      <c r="B177" s="12" t="s">
        <v>40</v>
      </c>
      <c r="C177" s="30" t="s">
        <v>41</v>
      </c>
      <c r="D177" s="16">
        <f t="shared" si="77"/>
        <v>183.4</v>
      </c>
      <c r="E177" s="16">
        <v>183.4</v>
      </c>
      <c r="F177" s="16">
        <v>106.4</v>
      </c>
      <c r="G177" s="16"/>
      <c r="H177" s="10">
        <f t="shared" si="68"/>
        <v>0</v>
      </c>
      <c r="I177" s="10"/>
      <c r="J177" s="10"/>
      <c r="K177" s="10"/>
      <c r="L177" s="12">
        <f t="shared" si="78"/>
        <v>183.4</v>
      </c>
      <c r="M177" s="12">
        <f t="shared" si="79"/>
        <v>183.4</v>
      </c>
      <c r="N177" s="12">
        <f t="shared" si="80"/>
        <v>106.4</v>
      </c>
      <c r="O177" s="12">
        <f t="shared" si="81"/>
        <v>0</v>
      </c>
    </row>
    <row r="178" spans="1:17" s="36" customFormat="1" ht="15" customHeight="1" x14ac:dyDescent="0.25">
      <c r="A178" s="13" t="s">
        <v>109</v>
      </c>
      <c r="B178" s="12" t="s">
        <v>149</v>
      </c>
      <c r="C178" s="30" t="s">
        <v>41</v>
      </c>
      <c r="D178" s="16">
        <f t="shared" si="77"/>
        <v>54.7</v>
      </c>
      <c r="E178" s="16">
        <v>54.7</v>
      </c>
      <c r="F178" s="16">
        <v>45.7</v>
      </c>
      <c r="G178" s="16"/>
      <c r="H178" s="10">
        <f t="shared" si="68"/>
        <v>0</v>
      </c>
      <c r="I178" s="10"/>
      <c r="J178" s="10"/>
      <c r="K178" s="10"/>
      <c r="L178" s="12">
        <f t="shared" si="78"/>
        <v>54.7</v>
      </c>
      <c r="M178" s="12">
        <f t="shared" si="79"/>
        <v>54.7</v>
      </c>
      <c r="N178" s="12">
        <f t="shared" si="80"/>
        <v>45.7</v>
      </c>
      <c r="O178" s="12">
        <f t="shared" si="81"/>
        <v>0</v>
      </c>
      <c r="P178" s="2"/>
      <c r="Q178" s="2"/>
    </row>
    <row r="179" spans="1:17" s="36" customFormat="1" ht="15" customHeight="1" x14ac:dyDescent="0.25">
      <c r="A179" s="13"/>
      <c r="B179" s="40" t="s">
        <v>53</v>
      </c>
      <c r="C179" s="30" t="s">
        <v>41</v>
      </c>
      <c r="D179" s="16">
        <f t="shared" si="77"/>
        <v>495.6</v>
      </c>
      <c r="E179" s="16">
        <v>495.6</v>
      </c>
      <c r="F179" s="16">
        <v>424.9</v>
      </c>
      <c r="G179" s="16"/>
      <c r="H179" s="10">
        <f t="shared" si="68"/>
        <v>0</v>
      </c>
      <c r="I179" s="10">
        <v>-3.5</v>
      </c>
      <c r="J179" s="10"/>
      <c r="K179" s="10">
        <v>3.5</v>
      </c>
      <c r="L179" s="12">
        <f t="shared" si="78"/>
        <v>495.6</v>
      </c>
      <c r="M179" s="12">
        <f t="shared" si="79"/>
        <v>492.1</v>
      </c>
      <c r="N179" s="12">
        <f t="shared" si="80"/>
        <v>424.9</v>
      </c>
      <c r="O179" s="12">
        <f>G179+K179</f>
        <v>3.5</v>
      </c>
      <c r="P179" s="2"/>
      <c r="Q179" s="2"/>
    </row>
    <row r="180" spans="1:17" ht="15.95" customHeight="1" x14ac:dyDescent="0.25">
      <c r="A180" s="20" t="s">
        <v>111</v>
      </c>
      <c r="B180" s="21" t="s">
        <v>158</v>
      </c>
      <c r="C180" s="28"/>
      <c r="D180" s="23">
        <f t="shared" ref="D180:O180" si="82">SUM(D154,D157:D179)</f>
        <v>7641.3999999999987</v>
      </c>
      <c r="E180" s="23">
        <f t="shared" si="82"/>
        <v>7516.3999999999987</v>
      </c>
      <c r="F180" s="23">
        <f t="shared" si="82"/>
        <v>5790.7999999999975</v>
      </c>
      <c r="G180" s="23">
        <f t="shared" si="82"/>
        <v>125</v>
      </c>
      <c r="H180" s="10">
        <f t="shared" si="82"/>
        <v>-2</v>
      </c>
      <c r="I180" s="10">
        <f t="shared" si="82"/>
        <v>-5.5</v>
      </c>
      <c r="J180" s="10">
        <f t="shared" si="82"/>
        <v>-2.2000000000000002</v>
      </c>
      <c r="K180" s="10">
        <f t="shared" si="82"/>
        <v>3.5</v>
      </c>
      <c r="L180" s="43">
        <f t="shared" si="82"/>
        <v>7639.3999999999987</v>
      </c>
      <c r="M180" s="43">
        <f t="shared" si="82"/>
        <v>7510.8999999999987</v>
      </c>
      <c r="N180" s="43">
        <f t="shared" si="82"/>
        <v>5788.5999999999976</v>
      </c>
      <c r="O180" s="43">
        <f t="shared" si="82"/>
        <v>128.5</v>
      </c>
    </row>
    <row r="181" spans="1:17" ht="15.95" customHeight="1" x14ac:dyDescent="0.25">
      <c r="A181" s="5" t="s">
        <v>112</v>
      </c>
      <c r="B181" s="628" t="s">
        <v>162</v>
      </c>
      <c r="C181" s="629"/>
      <c r="D181" s="629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30"/>
    </row>
    <row r="182" spans="1:17" ht="15" customHeight="1" x14ac:dyDescent="0.25">
      <c r="A182" s="5" t="s">
        <v>113</v>
      </c>
      <c r="B182" s="218" t="s">
        <v>20</v>
      </c>
      <c r="C182" s="235"/>
      <c r="D182" s="16">
        <f>D183+D184</f>
        <v>405.4</v>
      </c>
      <c r="E182" s="16">
        <f>E183+E184</f>
        <v>390</v>
      </c>
      <c r="F182" s="16">
        <f>F183+F184</f>
        <v>207.5</v>
      </c>
      <c r="G182" s="16">
        <f>G183+G184</f>
        <v>15.4</v>
      </c>
      <c r="H182" s="9">
        <f>I182+K182</f>
        <v>-11.8</v>
      </c>
      <c r="I182" s="10">
        <f>I183+I184</f>
        <v>-11.3</v>
      </c>
      <c r="J182" s="10">
        <f>J183+J184</f>
        <v>-3</v>
      </c>
      <c r="K182" s="10">
        <f>K183+K184</f>
        <v>-0.5</v>
      </c>
      <c r="L182" s="11">
        <f>M182+O182</f>
        <v>393.59999999999997</v>
      </c>
      <c r="M182" s="11">
        <f t="shared" ref="M182:O184" si="83">E182+I182</f>
        <v>378.7</v>
      </c>
      <c r="N182" s="11">
        <f t="shared" si="83"/>
        <v>204.5</v>
      </c>
      <c r="O182" s="11">
        <f t="shared" si="83"/>
        <v>14.9</v>
      </c>
    </row>
    <row r="183" spans="1:17" ht="15" customHeight="1" x14ac:dyDescent="0.25">
      <c r="A183" s="243"/>
      <c r="B183" s="236"/>
      <c r="C183" s="30" t="s">
        <v>25</v>
      </c>
      <c r="D183" s="16">
        <f>E183+G183</f>
        <v>399</v>
      </c>
      <c r="E183" s="16">
        <v>383.6</v>
      </c>
      <c r="F183" s="16">
        <v>207.5</v>
      </c>
      <c r="G183" s="16">
        <v>15.4</v>
      </c>
      <c r="H183" s="9">
        <f>I183+K183</f>
        <v>-11.8</v>
      </c>
      <c r="I183" s="10">
        <v>-11.3</v>
      </c>
      <c r="J183" s="10">
        <v>-3</v>
      </c>
      <c r="K183" s="198">
        <v>-0.5</v>
      </c>
      <c r="L183" s="12">
        <f>M183+O183</f>
        <v>387.2</v>
      </c>
      <c r="M183" s="12">
        <f t="shared" si="83"/>
        <v>372.3</v>
      </c>
      <c r="N183" s="12">
        <f t="shared" si="83"/>
        <v>204.5</v>
      </c>
      <c r="O183" s="12">
        <f t="shared" si="83"/>
        <v>14.9</v>
      </c>
    </row>
    <row r="184" spans="1:17" ht="15" customHeight="1" x14ac:dyDescent="0.25">
      <c r="A184" s="146"/>
      <c r="B184" s="237"/>
      <c r="C184" s="30" t="s">
        <v>30</v>
      </c>
      <c r="D184" s="16">
        <f>E184+G184</f>
        <v>6.4</v>
      </c>
      <c r="E184" s="16">
        <v>6.4</v>
      </c>
      <c r="F184" s="16"/>
      <c r="G184" s="16"/>
      <c r="H184" s="10">
        <f>I184+K184</f>
        <v>0</v>
      </c>
      <c r="I184" s="10"/>
      <c r="J184" s="10"/>
      <c r="K184" s="198"/>
      <c r="L184" s="12">
        <f>M184+O184</f>
        <v>6.4</v>
      </c>
      <c r="M184" s="12">
        <f t="shared" si="83"/>
        <v>6.4</v>
      </c>
      <c r="N184" s="12">
        <f t="shared" si="83"/>
        <v>0</v>
      </c>
      <c r="O184" s="12">
        <f t="shared" si="83"/>
        <v>0</v>
      </c>
    </row>
    <row r="185" spans="1:17" ht="15.95" customHeight="1" x14ac:dyDescent="0.25">
      <c r="A185" s="20" t="s">
        <v>114</v>
      </c>
      <c r="B185" s="222" t="s">
        <v>159</v>
      </c>
      <c r="C185" s="81"/>
      <c r="D185" s="23">
        <f t="shared" ref="D185:K185" si="84">D182</f>
        <v>405.4</v>
      </c>
      <c r="E185" s="23">
        <f t="shared" si="84"/>
        <v>390</v>
      </c>
      <c r="F185" s="23">
        <f t="shared" si="84"/>
        <v>207.5</v>
      </c>
      <c r="G185" s="23">
        <f t="shared" si="84"/>
        <v>15.4</v>
      </c>
      <c r="H185" s="24">
        <f t="shared" si="84"/>
        <v>-11.8</v>
      </c>
      <c r="I185" s="24">
        <f t="shared" si="84"/>
        <v>-11.3</v>
      </c>
      <c r="J185" s="24">
        <f t="shared" si="84"/>
        <v>-3</v>
      </c>
      <c r="K185" s="24">
        <f t="shared" si="84"/>
        <v>-0.5</v>
      </c>
      <c r="L185" s="43">
        <f>M185+O185</f>
        <v>393.59999999999997</v>
      </c>
      <c r="M185" s="43">
        <f>M182</f>
        <v>378.7</v>
      </c>
      <c r="N185" s="43">
        <f>N182</f>
        <v>204.5</v>
      </c>
      <c r="O185" s="43">
        <f>O182</f>
        <v>14.9</v>
      </c>
    </row>
    <row r="186" spans="1:17" ht="15.95" customHeight="1" x14ac:dyDescent="0.25">
      <c r="A186" s="13" t="s">
        <v>115</v>
      </c>
      <c r="B186" s="628" t="s">
        <v>54</v>
      </c>
      <c r="C186" s="629"/>
      <c r="D186" s="629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30"/>
    </row>
    <row r="187" spans="1:17" ht="15" customHeight="1" x14ac:dyDescent="0.25">
      <c r="A187" s="19" t="s">
        <v>116</v>
      </c>
      <c r="B187" s="218" t="s">
        <v>20</v>
      </c>
      <c r="C187" s="238" t="s">
        <v>30</v>
      </c>
      <c r="D187" s="16">
        <f t="shared" ref="D187:D196" si="85">E187+G187</f>
        <v>883.9</v>
      </c>
      <c r="E187" s="16">
        <v>819.3</v>
      </c>
      <c r="F187" s="16">
        <v>118.2</v>
      </c>
      <c r="G187" s="16">
        <v>64.599999999999994</v>
      </c>
      <c r="H187" s="9">
        <f>I187+K187</f>
        <v>-44.900000000000006</v>
      </c>
      <c r="I187" s="10">
        <v>-26.1</v>
      </c>
      <c r="J187" s="10"/>
      <c r="K187" s="198">
        <v>-18.8</v>
      </c>
      <c r="L187" s="11">
        <f>M187+O187</f>
        <v>838.99999999999989</v>
      </c>
      <c r="M187" s="11">
        <f>E187+I187</f>
        <v>793.19999999999993</v>
      </c>
      <c r="N187" s="11">
        <f>F187+J187</f>
        <v>118.2</v>
      </c>
      <c r="O187" s="11">
        <f>G187+K187</f>
        <v>45.8</v>
      </c>
    </row>
    <row r="188" spans="1:17" ht="15" customHeight="1" x14ac:dyDescent="0.25">
      <c r="A188" s="13" t="s">
        <v>117</v>
      </c>
      <c r="B188" s="29" t="s">
        <v>27</v>
      </c>
      <c r="C188" s="38" t="s">
        <v>30</v>
      </c>
      <c r="D188" s="16">
        <f t="shared" si="85"/>
        <v>332.7</v>
      </c>
      <c r="E188" s="16">
        <v>332.7</v>
      </c>
      <c r="F188" s="16">
        <v>302</v>
      </c>
      <c r="G188" s="16"/>
      <c r="H188" s="9">
        <f t="shared" ref="H188:H196" si="86">I188+K188</f>
        <v>0</v>
      </c>
      <c r="I188" s="10"/>
      <c r="J188" s="10"/>
      <c r="K188" s="198"/>
      <c r="L188" s="11">
        <f t="shared" ref="L188:L196" si="87">M188+O188</f>
        <v>332.7</v>
      </c>
      <c r="M188" s="11">
        <f t="shared" ref="M188:M196" si="88">E188+I188</f>
        <v>332.7</v>
      </c>
      <c r="N188" s="11">
        <f t="shared" ref="N188:N196" si="89">F188+J188</f>
        <v>302</v>
      </c>
      <c r="O188" s="11">
        <f t="shared" ref="O188:O196" si="90">G188+K188</f>
        <v>0</v>
      </c>
    </row>
    <row r="189" spans="1:17" ht="15" customHeight="1" x14ac:dyDescent="0.25">
      <c r="A189" s="219" t="s">
        <v>118</v>
      </c>
      <c r="B189" s="29" t="s">
        <v>486</v>
      </c>
      <c r="C189" s="38" t="s">
        <v>30</v>
      </c>
      <c r="D189" s="16">
        <f t="shared" ref="D189" si="91">E189+G189</f>
        <v>112.1</v>
      </c>
      <c r="E189" s="16">
        <v>112.1</v>
      </c>
      <c r="F189" s="16">
        <v>94.2</v>
      </c>
      <c r="G189" s="16"/>
      <c r="H189" s="9">
        <f t="shared" ref="H189" si="92">I189+K189</f>
        <v>0</v>
      </c>
      <c r="I189" s="10"/>
      <c r="J189" s="10"/>
      <c r="K189" s="198"/>
      <c r="L189" s="11">
        <f t="shared" ref="L189" si="93">M189+O189</f>
        <v>112.1</v>
      </c>
      <c r="M189" s="11">
        <f t="shared" ref="M189" si="94">E189+I189</f>
        <v>112.1</v>
      </c>
      <c r="N189" s="11">
        <f t="shared" ref="N189" si="95">F189+J189</f>
        <v>94.2</v>
      </c>
      <c r="O189" s="11">
        <f t="shared" ref="O189" si="96">G189+K189</f>
        <v>0</v>
      </c>
    </row>
    <row r="190" spans="1:17" ht="15" customHeight="1" x14ac:dyDescent="0.25">
      <c r="A190" s="219" t="s">
        <v>119</v>
      </c>
      <c r="B190" s="29" t="s">
        <v>47</v>
      </c>
      <c r="C190" s="38" t="s">
        <v>30</v>
      </c>
      <c r="D190" s="16">
        <f t="shared" si="85"/>
        <v>143.6</v>
      </c>
      <c r="E190" s="16">
        <v>143.6</v>
      </c>
      <c r="F190" s="16">
        <v>129.80000000000001</v>
      </c>
      <c r="G190" s="16"/>
      <c r="H190" s="9">
        <f t="shared" si="86"/>
        <v>0</v>
      </c>
      <c r="I190" s="10"/>
      <c r="J190" s="10"/>
      <c r="K190" s="198"/>
      <c r="L190" s="11">
        <f t="shared" si="87"/>
        <v>143.6</v>
      </c>
      <c r="M190" s="11">
        <f t="shared" si="88"/>
        <v>143.6</v>
      </c>
      <c r="N190" s="11">
        <f t="shared" si="89"/>
        <v>129.80000000000001</v>
      </c>
      <c r="O190" s="11">
        <f t="shared" si="90"/>
        <v>0</v>
      </c>
    </row>
    <row r="191" spans="1:17" ht="15" customHeight="1" x14ac:dyDescent="0.25">
      <c r="A191" s="37" t="s">
        <v>120</v>
      </c>
      <c r="B191" s="29" t="s">
        <v>48</v>
      </c>
      <c r="C191" s="38" t="s">
        <v>30</v>
      </c>
      <c r="D191" s="16">
        <f t="shared" si="85"/>
        <v>124</v>
      </c>
      <c r="E191" s="16">
        <v>124</v>
      </c>
      <c r="F191" s="16">
        <v>108.1</v>
      </c>
      <c r="G191" s="16"/>
      <c r="H191" s="9">
        <f t="shared" si="86"/>
        <v>0</v>
      </c>
      <c r="I191" s="10"/>
      <c r="J191" s="10"/>
      <c r="K191" s="198"/>
      <c r="L191" s="11">
        <f t="shared" si="87"/>
        <v>124</v>
      </c>
      <c r="M191" s="11">
        <f t="shared" si="88"/>
        <v>124</v>
      </c>
      <c r="N191" s="11">
        <f t="shared" si="89"/>
        <v>108.1</v>
      </c>
      <c r="O191" s="11">
        <f t="shared" si="90"/>
        <v>0</v>
      </c>
    </row>
    <row r="192" spans="1:17" ht="15" customHeight="1" x14ac:dyDescent="0.25">
      <c r="A192" s="37" t="s">
        <v>144</v>
      </c>
      <c r="B192" s="29" t="s">
        <v>298</v>
      </c>
      <c r="C192" s="38" t="s">
        <v>30</v>
      </c>
      <c r="D192" s="16">
        <f t="shared" si="85"/>
        <v>52.1</v>
      </c>
      <c r="E192" s="16">
        <v>52.1</v>
      </c>
      <c r="F192" s="16">
        <v>45.6</v>
      </c>
      <c r="G192" s="16"/>
      <c r="H192" s="9">
        <f t="shared" si="86"/>
        <v>0</v>
      </c>
      <c r="I192" s="10"/>
      <c r="J192" s="10"/>
      <c r="K192" s="198"/>
      <c r="L192" s="11">
        <f t="shared" si="87"/>
        <v>52.1</v>
      </c>
      <c r="M192" s="11">
        <f t="shared" si="88"/>
        <v>52.1</v>
      </c>
      <c r="N192" s="11">
        <f t="shared" si="89"/>
        <v>45.6</v>
      </c>
      <c r="O192" s="11">
        <f t="shared" si="90"/>
        <v>0</v>
      </c>
    </row>
    <row r="193" spans="1:17" ht="15" customHeight="1" x14ac:dyDescent="0.25">
      <c r="A193" s="39" t="s">
        <v>121</v>
      </c>
      <c r="B193" s="29" t="s">
        <v>487</v>
      </c>
      <c r="C193" s="38" t="s">
        <v>30</v>
      </c>
      <c r="D193" s="16">
        <f t="shared" ref="D193" si="97">E193+G193</f>
        <v>112.1</v>
      </c>
      <c r="E193" s="16">
        <v>112.1</v>
      </c>
      <c r="F193" s="16">
        <v>97.2</v>
      </c>
      <c r="G193" s="16"/>
      <c r="H193" s="9">
        <f t="shared" ref="H193" si="98">I193+K193</f>
        <v>0</v>
      </c>
      <c r="I193" s="10"/>
      <c r="J193" s="10"/>
      <c r="K193" s="198"/>
      <c r="L193" s="11">
        <f t="shared" ref="L193" si="99">M193+O193</f>
        <v>112.1</v>
      </c>
      <c r="M193" s="11">
        <f t="shared" ref="M193" si="100">E193+I193</f>
        <v>112.1</v>
      </c>
      <c r="N193" s="11">
        <f t="shared" ref="N193" si="101">F193+J193</f>
        <v>97.2</v>
      </c>
      <c r="O193" s="11">
        <f t="shared" ref="O193" si="102">G193+K193</f>
        <v>0</v>
      </c>
    </row>
    <row r="194" spans="1:17" x14ac:dyDescent="0.25">
      <c r="A194" s="32" t="s">
        <v>122</v>
      </c>
      <c r="B194" s="29" t="s">
        <v>55</v>
      </c>
      <c r="C194" s="38" t="s">
        <v>30</v>
      </c>
      <c r="D194" s="16">
        <f t="shared" si="85"/>
        <v>96.2</v>
      </c>
      <c r="E194" s="16">
        <v>96.2</v>
      </c>
      <c r="F194" s="16">
        <v>78.3</v>
      </c>
      <c r="G194" s="16"/>
      <c r="H194" s="9">
        <f t="shared" si="86"/>
        <v>0</v>
      </c>
      <c r="I194" s="10"/>
      <c r="J194" s="10"/>
      <c r="K194" s="198"/>
      <c r="L194" s="11">
        <f t="shared" si="87"/>
        <v>96.2</v>
      </c>
      <c r="M194" s="11">
        <f t="shared" si="88"/>
        <v>96.2</v>
      </c>
      <c r="N194" s="11">
        <f t="shared" si="89"/>
        <v>78.3</v>
      </c>
      <c r="O194" s="11">
        <f t="shared" si="90"/>
        <v>0</v>
      </c>
      <c r="P194" s="36"/>
      <c r="Q194" s="36"/>
    </row>
    <row r="195" spans="1:17" x14ac:dyDescent="0.25">
      <c r="A195" s="32" t="s">
        <v>123</v>
      </c>
      <c r="B195" s="29" t="s">
        <v>28</v>
      </c>
      <c r="C195" s="38" t="s">
        <v>30</v>
      </c>
      <c r="D195" s="16">
        <f t="shared" si="85"/>
        <v>626.6</v>
      </c>
      <c r="E195" s="16">
        <v>626.6</v>
      </c>
      <c r="F195" s="16">
        <v>531.70000000000005</v>
      </c>
      <c r="G195" s="16"/>
      <c r="H195" s="9">
        <f t="shared" si="86"/>
        <v>0</v>
      </c>
      <c r="I195" s="10"/>
      <c r="J195" s="10"/>
      <c r="K195" s="198"/>
      <c r="L195" s="11">
        <f t="shared" si="87"/>
        <v>626.6</v>
      </c>
      <c r="M195" s="11">
        <f t="shared" si="88"/>
        <v>626.6</v>
      </c>
      <c r="N195" s="11">
        <f t="shared" si="89"/>
        <v>531.70000000000005</v>
      </c>
      <c r="O195" s="11">
        <f t="shared" si="90"/>
        <v>0</v>
      </c>
      <c r="P195" s="36"/>
      <c r="Q195" s="36"/>
    </row>
    <row r="196" spans="1:17" ht="15" customHeight="1" x14ac:dyDescent="0.25">
      <c r="A196" s="32" t="s">
        <v>124</v>
      </c>
      <c r="B196" s="12" t="s">
        <v>29</v>
      </c>
      <c r="C196" s="38" t="s">
        <v>30</v>
      </c>
      <c r="D196" s="16">
        <f t="shared" si="85"/>
        <v>235.6</v>
      </c>
      <c r="E196" s="16">
        <v>235.6</v>
      </c>
      <c r="F196" s="16">
        <v>221</v>
      </c>
      <c r="G196" s="16"/>
      <c r="H196" s="9">
        <f t="shared" si="86"/>
        <v>0</v>
      </c>
      <c r="I196" s="10"/>
      <c r="J196" s="10"/>
      <c r="K196" s="198"/>
      <c r="L196" s="11">
        <f t="shared" si="87"/>
        <v>235.6</v>
      </c>
      <c r="M196" s="11">
        <f t="shared" si="88"/>
        <v>235.6</v>
      </c>
      <c r="N196" s="11">
        <f t="shared" si="89"/>
        <v>221</v>
      </c>
      <c r="O196" s="11">
        <f t="shared" si="90"/>
        <v>0</v>
      </c>
      <c r="P196" s="36"/>
      <c r="Q196" s="36"/>
    </row>
    <row r="197" spans="1:17" ht="15.95" customHeight="1" x14ac:dyDescent="0.25">
      <c r="A197" s="53" t="s">
        <v>125</v>
      </c>
      <c r="B197" s="43" t="s">
        <v>160</v>
      </c>
      <c r="C197" s="76"/>
      <c r="D197" s="23">
        <f>SUM(D187:D196)</f>
        <v>2718.8999999999996</v>
      </c>
      <c r="E197" s="23">
        <f t="shared" ref="E197:O197" si="103">SUM(E187:E196)</f>
        <v>2654.2999999999997</v>
      </c>
      <c r="F197" s="23">
        <f t="shared" si="103"/>
        <v>1726.1000000000001</v>
      </c>
      <c r="G197" s="23">
        <f t="shared" si="103"/>
        <v>64.599999999999994</v>
      </c>
      <c r="H197" s="24">
        <f t="shared" si="103"/>
        <v>-44.900000000000006</v>
      </c>
      <c r="I197" s="24">
        <f t="shared" si="103"/>
        <v>-26.1</v>
      </c>
      <c r="J197" s="24">
        <f t="shared" si="103"/>
        <v>0</v>
      </c>
      <c r="K197" s="24">
        <f t="shared" si="103"/>
        <v>-18.8</v>
      </c>
      <c r="L197" s="43">
        <f t="shared" si="103"/>
        <v>2673.9999999999995</v>
      </c>
      <c r="M197" s="43">
        <f t="shared" si="103"/>
        <v>2628.1999999999994</v>
      </c>
      <c r="N197" s="43">
        <f t="shared" si="103"/>
        <v>1726.1000000000001</v>
      </c>
      <c r="O197" s="43">
        <f t="shared" si="103"/>
        <v>45.8</v>
      </c>
    </row>
    <row r="198" spans="1:17" ht="17.25" customHeight="1" x14ac:dyDescent="0.25">
      <c r="A198" s="32" t="s">
        <v>126</v>
      </c>
      <c r="B198" s="628" t="s">
        <v>56</v>
      </c>
      <c r="C198" s="629"/>
      <c r="D198" s="629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30"/>
    </row>
    <row r="199" spans="1:17" ht="17.25" customHeight="1" x14ac:dyDescent="0.25">
      <c r="A199" s="32" t="s">
        <v>127</v>
      </c>
      <c r="B199" s="6" t="s">
        <v>20</v>
      </c>
      <c r="C199" s="175"/>
      <c r="D199" s="16">
        <f t="shared" ref="D199:D201" si="104">E199+G199</f>
        <v>2570.4</v>
      </c>
      <c r="E199" s="16">
        <f>E200+E201</f>
        <v>2519.4</v>
      </c>
      <c r="F199" s="16">
        <f t="shared" ref="F199:G199" si="105">F200+F201</f>
        <v>8.1999999999999993</v>
      </c>
      <c r="G199" s="16">
        <f t="shared" si="105"/>
        <v>51</v>
      </c>
      <c r="H199" s="9">
        <f t="shared" ref="H199:H201" si="106">I199+K199</f>
        <v>178.9</v>
      </c>
      <c r="I199" s="10">
        <f t="shared" ref="I199" si="107">I200+I201</f>
        <v>178.9</v>
      </c>
      <c r="J199" s="10">
        <f t="shared" ref="J199" si="108">J200+J201</f>
        <v>0</v>
      </c>
      <c r="K199" s="10">
        <f t="shared" ref="K199" si="109">K200+K201</f>
        <v>0</v>
      </c>
      <c r="L199" s="11">
        <f t="shared" ref="L199:L201" si="110">M199+O199</f>
        <v>2749.3</v>
      </c>
      <c r="M199" s="11">
        <f t="shared" ref="M199" si="111">M200+M201</f>
        <v>2698.3</v>
      </c>
      <c r="N199" s="11">
        <f t="shared" ref="N199" si="112">N200+N201</f>
        <v>8.1999999999999993</v>
      </c>
      <c r="O199" s="11">
        <f t="shared" ref="O199" si="113">O200+O201</f>
        <v>51</v>
      </c>
    </row>
    <row r="200" spans="1:17" x14ac:dyDescent="0.25">
      <c r="A200" s="39"/>
      <c r="B200" s="6"/>
      <c r="C200" s="15" t="s">
        <v>32</v>
      </c>
      <c r="D200" s="16">
        <f t="shared" si="104"/>
        <v>3</v>
      </c>
      <c r="E200" s="16">
        <v>3</v>
      </c>
      <c r="F200" s="16"/>
      <c r="G200" s="16"/>
      <c r="H200" s="9">
        <f t="shared" si="106"/>
        <v>0</v>
      </c>
      <c r="I200" s="10"/>
      <c r="J200" s="10"/>
      <c r="K200" s="198"/>
      <c r="L200" s="12">
        <f t="shared" si="110"/>
        <v>3</v>
      </c>
      <c r="M200" s="12">
        <f t="shared" ref="M200" si="114">E200+I200</f>
        <v>3</v>
      </c>
      <c r="N200" s="12">
        <f t="shared" ref="N200" si="115">F200+J200</f>
        <v>0</v>
      </c>
      <c r="O200" s="12">
        <f t="shared" ref="O200" si="116">G200+K200</f>
        <v>0</v>
      </c>
    </row>
    <row r="201" spans="1:17" ht="17.25" customHeight="1" x14ac:dyDescent="0.25">
      <c r="A201" s="39"/>
      <c r="B201" s="11"/>
      <c r="C201" s="95" t="s">
        <v>24</v>
      </c>
      <c r="D201" s="16">
        <f t="shared" si="104"/>
        <v>2567.4</v>
      </c>
      <c r="E201" s="16">
        <v>2516.4</v>
      </c>
      <c r="F201" s="16">
        <v>8.1999999999999993</v>
      </c>
      <c r="G201" s="16">
        <v>51</v>
      </c>
      <c r="H201" s="9">
        <f t="shared" si="106"/>
        <v>178.9</v>
      </c>
      <c r="I201" s="10">
        <v>178.9</v>
      </c>
      <c r="J201" s="10"/>
      <c r="K201" s="198"/>
      <c r="L201" s="11">
        <f t="shared" si="110"/>
        <v>2746.3</v>
      </c>
      <c r="M201" s="12">
        <f t="shared" ref="M201" si="117">E201+I201</f>
        <v>2695.3</v>
      </c>
      <c r="N201" s="12">
        <f t="shared" ref="N201" si="118">F201+J201</f>
        <v>8.1999999999999993</v>
      </c>
      <c r="O201" s="12">
        <f t="shared" ref="O201" si="119">G201+K201</f>
        <v>51</v>
      </c>
    </row>
    <row r="202" spans="1:17" ht="15" customHeight="1" x14ac:dyDescent="0.25">
      <c r="A202" s="13" t="s">
        <v>145</v>
      </c>
      <c r="B202" s="78" t="s">
        <v>42</v>
      </c>
      <c r="C202" s="79" t="s">
        <v>24</v>
      </c>
      <c r="D202" s="16">
        <f t="shared" ref="D202:D204" si="120">E202+G202</f>
        <v>423.8</v>
      </c>
      <c r="E202" s="16">
        <v>423.8</v>
      </c>
      <c r="F202" s="16">
        <v>375.8</v>
      </c>
      <c r="G202" s="16"/>
      <c r="H202" s="9">
        <f t="shared" ref="H202:H204" si="121">I202+K202</f>
        <v>0</v>
      </c>
      <c r="I202" s="10"/>
      <c r="J202" s="10"/>
      <c r="K202" s="198"/>
      <c r="L202" s="12">
        <f t="shared" ref="L202:L204" si="122">M202+O202</f>
        <v>423.8</v>
      </c>
      <c r="M202" s="12">
        <f t="shared" ref="M202:M204" si="123">E202+I202</f>
        <v>423.8</v>
      </c>
      <c r="N202" s="12">
        <f t="shared" ref="N202:N204" si="124">F202+J202</f>
        <v>375.8</v>
      </c>
      <c r="O202" s="12">
        <f t="shared" ref="O202:O204" si="125">G202+K202</f>
        <v>0</v>
      </c>
    </row>
    <row r="203" spans="1:17" ht="15" customHeight="1" x14ac:dyDescent="0.25">
      <c r="A203" s="19" t="s">
        <v>128</v>
      </c>
      <c r="B203" s="29" t="s">
        <v>43</v>
      </c>
      <c r="C203" s="30" t="s">
        <v>24</v>
      </c>
      <c r="D203" s="16">
        <f t="shared" si="120"/>
        <v>858.4</v>
      </c>
      <c r="E203" s="16">
        <v>858.4</v>
      </c>
      <c r="F203" s="16">
        <v>769</v>
      </c>
      <c r="G203" s="16"/>
      <c r="H203" s="9">
        <f t="shared" si="121"/>
        <v>0</v>
      </c>
      <c r="I203" s="10"/>
      <c r="J203" s="10"/>
      <c r="K203" s="198"/>
      <c r="L203" s="12">
        <f t="shared" si="122"/>
        <v>858.4</v>
      </c>
      <c r="M203" s="12">
        <f t="shared" si="123"/>
        <v>858.4</v>
      </c>
      <c r="N203" s="12">
        <f t="shared" si="124"/>
        <v>769</v>
      </c>
      <c r="O203" s="12">
        <f t="shared" si="125"/>
        <v>0</v>
      </c>
    </row>
    <row r="204" spans="1:17" s="36" customFormat="1" ht="15" customHeight="1" x14ac:dyDescent="0.25">
      <c r="A204" s="13" t="s">
        <v>164</v>
      </c>
      <c r="B204" s="12" t="s">
        <v>57</v>
      </c>
      <c r="C204" s="30" t="s">
        <v>24</v>
      </c>
      <c r="D204" s="16">
        <f t="shared" si="120"/>
        <v>312</v>
      </c>
      <c r="E204" s="16">
        <v>312</v>
      </c>
      <c r="F204" s="16">
        <v>258.5</v>
      </c>
      <c r="G204" s="16"/>
      <c r="H204" s="9">
        <f t="shared" si="121"/>
        <v>0</v>
      </c>
      <c r="I204" s="10"/>
      <c r="J204" s="10"/>
      <c r="K204" s="198"/>
      <c r="L204" s="12">
        <f t="shared" si="122"/>
        <v>312</v>
      </c>
      <c r="M204" s="12">
        <f t="shared" si="123"/>
        <v>312</v>
      </c>
      <c r="N204" s="12">
        <f t="shared" si="124"/>
        <v>258.5</v>
      </c>
      <c r="O204" s="12">
        <f t="shared" si="125"/>
        <v>0</v>
      </c>
      <c r="P204" s="2"/>
      <c r="Q204" s="2"/>
    </row>
    <row r="205" spans="1:17" s="36" customFormat="1" ht="15" customHeight="1" x14ac:dyDescent="0.25">
      <c r="A205" s="19" t="s">
        <v>165</v>
      </c>
      <c r="B205" s="12" t="s">
        <v>329</v>
      </c>
      <c r="C205" s="30" t="s">
        <v>24</v>
      </c>
      <c r="D205" s="16">
        <f t="shared" ref="D205" si="126">E205+G205</f>
        <v>490.3</v>
      </c>
      <c r="E205" s="16">
        <v>490.3</v>
      </c>
      <c r="F205" s="16">
        <v>451</v>
      </c>
      <c r="G205" s="16"/>
      <c r="H205" s="9">
        <f t="shared" ref="H205" si="127">I205+K205</f>
        <v>0</v>
      </c>
      <c r="I205" s="10"/>
      <c r="J205" s="10"/>
      <c r="K205" s="198"/>
      <c r="L205" s="12">
        <f t="shared" ref="L205" si="128">M205+O205</f>
        <v>490.3</v>
      </c>
      <c r="M205" s="12">
        <f t="shared" ref="M205" si="129">E205+I205</f>
        <v>490.3</v>
      </c>
      <c r="N205" s="12">
        <f t="shared" ref="N205" si="130">F205+J205</f>
        <v>451</v>
      </c>
      <c r="O205" s="12">
        <f t="shared" ref="O205" si="131">G205+K205</f>
        <v>0</v>
      </c>
      <c r="P205" s="2"/>
      <c r="Q205" s="2"/>
    </row>
    <row r="206" spans="1:17" ht="15.95" customHeight="1" x14ac:dyDescent="0.25">
      <c r="A206" s="53" t="s">
        <v>166</v>
      </c>
      <c r="B206" s="222" t="s">
        <v>161</v>
      </c>
      <c r="C206" s="25"/>
      <c r="D206" s="23">
        <f>D199+D202+D203+D204+D205</f>
        <v>4654.9000000000005</v>
      </c>
      <c r="E206" s="23">
        <f>E199+E202+E203+E204+E205</f>
        <v>4603.9000000000005</v>
      </c>
      <c r="F206" s="23">
        <f>F199+F202+F203+F204+F205</f>
        <v>1862.5</v>
      </c>
      <c r="G206" s="23">
        <f>G199+G202+G203+G204+G205</f>
        <v>51</v>
      </c>
      <c r="H206" s="24">
        <f>H199+H202+H203+H204</f>
        <v>178.9</v>
      </c>
      <c r="I206" s="24">
        <f>I199+I202+I203+I204+I205</f>
        <v>178.9</v>
      </c>
      <c r="J206" s="24">
        <f>J199+J202+J203+J204+J205</f>
        <v>0</v>
      </c>
      <c r="K206" s="233">
        <f>K199+K202+K203+K204+K205</f>
        <v>0</v>
      </c>
      <c r="L206" s="43">
        <f>M206+O206</f>
        <v>4833.8</v>
      </c>
      <c r="M206" s="48">
        <f>M199+M202+M203+M204+M205</f>
        <v>4782.8</v>
      </c>
      <c r="N206" s="48">
        <f>N199+N202+N203+N204+N205</f>
        <v>1862.5</v>
      </c>
      <c r="O206" s="48">
        <f>O199+O202+O203+O204+O205</f>
        <v>51</v>
      </c>
    </row>
    <row r="207" spans="1:17" ht="15.95" customHeight="1" x14ac:dyDescent="0.25">
      <c r="A207" s="53" t="s">
        <v>167</v>
      </c>
      <c r="B207" s="181" t="s">
        <v>153</v>
      </c>
      <c r="C207" s="45"/>
      <c r="D207" s="23">
        <f>E207+G207</f>
        <v>25971.3</v>
      </c>
      <c r="E207" s="23">
        <f>E94+E148+E152+E180+E185+E197+E206</f>
        <v>23725.200000000001</v>
      </c>
      <c r="F207" s="23">
        <f>F94+F148+F152+F180+F185+F197+F206</f>
        <v>13923.999999999998</v>
      </c>
      <c r="G207" s="23">
        <f>G94+G148+G152+G180+G185+G197+G206</f>
        <v>2246.1</v>
      </c>
      <c r="H207" s="24">
        <f t="shared" ref="H207" si="132">I207+K207</f>
        <v>60.399999999999991</v>
      </c>
      <c r="I207" s="24">
        <f>I94+I148+I152+I180+I185+I197+I206</f>
        <v>38.199999999999989</v>
      </c>
      <c r="J207" s="24">
        <f>J94+J148+J152+J180+J185+J197+J206</f>
        <v>-6.5</v>
      </c>
      <c r="K207" s="24">
        <f>K94+K148+K152+K180+K185+K197+K206</f>
        <v>22.2</v>
      </c>
      <c r="L207" s="48">
        <f t="shared" ref="L207" si="133">M207+O207</f>
        <v>26031.699999999997</v>
      </c>
      <c r="M207" s="48">
        <f>M94+M148+M152+M180+M185+M197+M206</f>
        <v>23763.399999999998</v>
      </c>
      <c r="N207" s="48">
        <f>N94+N148+N152+N180+N185+N197+N206</f>
        <v>13917.499999999998</v>
      </c>
      <c r="O207" s="48">
        <f>O94+O148+O152+O180+O185+O197+O206</f>
        <v>2268.3000000000002</v>
      </c>
      <c r="P207" s="23">
        <f t="shared" ref="P207" si="134">Q207+S207</f>
        <v>0</v>
      </c>
      <c r="Q207" s="23">
        <f>Q94+Q148+Q152+Q180+Q185+Q197+Q206</f>
        <v>0</v>
      </c>
    </row>
    <row r="208" spans="1:17" s="36" customFormat="1" ht="27.95" customHeight="1" x14ac:dyDescent="0.25">
      <c r="A208" s="201"/>
      <c r="B208" s="435" t="s">
        <v>150</v>
      </c>
      <c r="C208" s="25"/>
      <c r="D208" s="94">
        <f>E208+G208</f>
        <v>1400</v>
      </c>
      <c r="E208" s="94">
        <f>E101</f>
        <v>1400</v>
      </c>
      <c r="F208" s="94">
        <f>F101</f>
        <v>0</v>
      </c>
      <c r="G208" s="94">
        <f>G101</f>
        <v>0</v>
      </c>
      <c r="H208" s="192">
        <f>I208+K208</f>
        <v>0</v>
      </c>
      <c r="I208" s="98">
        <f>I101</f>
        <v>0</v>
      </c>
      <c r="J208" s="98">
        <f>J101</f>
        <v>0</v>
      </c>
      <c r="K208" s="240">
        <f>K101</f>
        <v>0</v>
      </c>
      <c r="L208" s="99">
        <f>M208+O208</f>
        <v>1400</v>
      </c>
      <c r="M208" s="99">
        <f>M101</f>
        <v>1400</v>
      </c>
      <c r="N208" s="99">
        <f>N101</f>
        <v>0</v>
      </c>
      <c r="O208" s="99">
        <f>O101</f>
        <v>0</v>
      </c>
      <c r="P208" s="2"/>
      <c r="Q208" s="2"/>
    </row>
    <row r="209" spans="1:17" x14ac:dyDescent="0.25">
      <c r="A209" s="6"/>
      <c r="B209" s="49"/>
      <c r="C209" s="50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6"/>
    </row>
    <row r="210" spans="1:17" x14ac:dyDescent="0.25">
      <c r="A210" s="6"/>
      <c r="B210" s="6"/>
      <c r="C210" s="51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8" t="s">
        <v>247</v>
      </c>
      <c r="Q210" s="69">
        <f>SUMIF(C28:C204,1,L28:L204)</f>
        <v>6213.2</v>
      </c>
    </row>
    <row r="211" spans="1:17" x14ac:dyDescent="0.25">
      <c r="A211" s="6"/>
      <c r="B211" s="6"/>
      <c r="C211" s="51"/>
      <c r="D211" s="6">
        <v>25971.3</v>
      </c>
      <c r="E211" s="6">
        <v>23725.200000000001</v>
      </c>
      <c r="F211" s="6">
        <v>13924</v>
      </c>
      <c r="G211" s="6">
        <v>2246.1</v>
      </c>
      <c r="H211" s="6"/>
      <c r="I211" s="6"/>
      <c r="J211" s="6"/>
      <c r="K211" s="6"/>
      <c r="L211" s="6"/>
      <c r="M211" s="6"/>
      <c r="N211" s="6"/>
      <c r="O211" s="6"/>
      <c r="P211" s="68" t="s">
        <v>248</v>
      </c>
      <c r="Q211" s="69">
        <f>SUMIF(C28:C204,2,L28:L204)</f>
        <v>0</v>
      </c>
    </row>
    <row r="212" spans="1:17" x14ac:dyDescent="0.25">
      <c r="A212" s="6"/>
      <c r="B212" s="6"/>
      <c r="C212" s="51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8" t="s">
        <v>249</v>
      </c>
      <c r="Q212" s="69">
        <f>SUMIF(C28:C204,3,L28:L204)</f>
        <v>52.5</v>
      </c>
    </row>
    <row r="213" spans="1:17" x14ac:dyDescent="0.25">
      <c r="A213" s="6"/>
      <c r="B213" s="6"/>
      <c r="C213" s="51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8" t="s">
        <v>250</v>
      </c>
      <c r="Q213" s="69">
        <f>SUMIF(C28:C204,4,L28:L204)</f>
        <v>743</v>
      </c>
    </row>
    <row r="214" spans="1:17" x14ac:dyDescent="0.25">
      <c r="A214" s="6"/>
      <c r="B214" s="6"/>
      <c r="C214" s="51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8" t="s">
        <v>253</v>
      </c>
      <c r="Q214" s="69">
        <f>SUMIF(C29:C206,5,L29:L206)</f>
        <v>1955.4999999999998</v>
      </c>
    </row>
    <row r="215" spans="1:17" x14ac:dyDescent="0.25">
      <c r="A215" s="6"/>
      <c r="B215" s="6"/>
      <c r="C215" s="5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8" t="s">
        <v>251</v>
      </c>
      <c r="Q215" s="69">
        <f>SUMIF(C28:C204,6,L28:L204)</f>
        <v>1651.7999999999997</v>
      </c>
    </row>
    <row r="216" spans="1:17" x14ac:dyDescent="0.25">
      <c r="A216" s="6"/>
      <c r="B216" s="6"/>
      <c r="C216" s="51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8" t="s">
        <v>252</v>
      </c>
      <c r="Q216" s="69">
        <f>SUMIF(C28:C204,7,L28:L204)</f>
        <v>193.60000000000002</v>
      </c>
    </row>
    <row r="217" spans="1:17" x14ac:dyDescent="0.25">
      <c r="A217" s="6"/>
      <c r="B217" s="6"/>
      <c r="C217" s="5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8" t="s">
        <v>254</v>
      </c>
      <c r="Q217" s="69">
        <f>SUMIF(C28:C204,8,L28:L204)</f>
        <v>2757.8999999999996</v>
      </c>
    </row>
    <row r="218" spans="1:17" x14ac:dyDescent="0.25">
      <c r="A218" s="6"/>
      <c r="B218" s="6"/>
      <c r="C218" s="51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8" t="s">
        <v>255</v>
      </c>
      <c r="Q218" s="69">
        <f>SUMIF(C28:C205,9,L28:L205)</f>
        <v>7633.3999999999987</v>
      </c>
    </row>
    <row r="219" spans="1:17" x14ac:dyDescent="0.25">
      <c r="A219" s="6"/>
      <c r="B219" s="6"/>
      <c r="C219" s="5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8" t="s">
        <v>256</v>
      </c>
      <c r="Q219" s="69">
        <f>SUMIF(C28:C205,10,L28:L205)</f>
        <v>4830.8</v>
      </c>
    </row>
    <row r="220" spans="1:17" x14ac:dyDescent="0.25">
      <c r="A220" s="6"/>
      <c r="B220" s="6"/>
      <c r="C220" s="51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73" t="s">
        <v>153</v>
      </c>
      <c r="Q220" s="74">
        <f>SUM(Q210:Q219)</f>
        <v>26031.699999999997</v>
      </c>
    </row>
    <row r="221" spans="1:17" x14ac:dyDescent="0.25">
      <c r="A221" s="6"/>
      <c r="B221" s="6"/>
      <c r="C221" s="51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75"/>
      <c r="Q221" s="75"/>
    </row>
    <row r="222" spans="1:17" x14ac:dyDescent="0.25">
      <c r="A222" s="6"/>
      <c r="B222" s="6"/>
      <c r="C222" s="51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75"/>
      <c r="Q222" s="75">
        <f>Q220-L207</f>
        <v>0</v>
      </c>
    </row>
    <row r="223" spans="1:17" x14ac:dyDescent="0.25">
      <c r="A223" s="6"/>
      <c r="B223" s="6"/>
      <c r="C223" s="51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7" x14ac:dyDescent="0.25">
      <c r="A224" s="6"/>
      <c r="B224" s="6"/>
      <c r="C224" s="51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x14ac:dyDescent="0.25">
      <c r="A225" s="6"/>
      <c r="B225" s="6"/>
      <c r="C225" s="51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x14ac:dyDescent="0.25">
      <c r="A226" s="6"/>
      <c r="B226" s="6"/>
      <c r="C226" s="51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x14ac:dyDescent="0.25">
      <c r="A227" s="6"/>
      <c r="B227" s="6"/>
      <c r="C227" s="51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x14ac:dyDescent="0.25">
      <c r="A228" s="6"/>
      <c r="B228" s="6"/>
      <c r="C228" s="51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x14ac:dyDescent="0.25">
      <c r="A229" s="6"/>
      <c r="B229" s="6"/>
      <c r="C229" s="51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x14ac:dyDescent="0.25">
      <c r="A230" s="6"/>
      <c r="B230" s="6"/>
      <c r="C230" s="51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x14ac:dyDescent="0.25">
      <c r="A231" s="6"/>
      <c r="B231" s="6"/>
      <c r="C231" s="51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x14ac:dyDescent="0.25">
      <c r="A232" s="6"/>
      <c r="B232" s="6"/>
      <c r="C232" s="51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x14ac:dyDescent="0.25">
      <c r="A233" s="6"/>
      <c r="B233" s="6"/>
      <c r="C233" s="51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x14ac:dyDescent="0.25">
      <c r="A234" s="6"/>
      <c r="B234" s="6"/>
      <c r="C234" s="51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x14ac:dyDescent="0.25">
      <c r="A235" s="6"/>
      <c r="B235" s="6"/>
      <c r="C235" s="51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x14ac:dyDescent="0.25">
      <c r="A236" s="6"/>
      <c r="B236" s="6"/>
      <c r="C236" s="51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x14ac:dyDescent="0.25">
      <c r="A237" s="6"/>
      <c r="B237" s="6"/>
      <c r="C237" s="5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x14ac:dyDescent="0.25">
      <c r="A238" s="6"/>
      <c r="B238" s="6"/>
      <c r="C238" s="51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x14ac:dyDescent="0.25">
      <c r="A239" s="6"/>
      <c r="B239" s="6"/>
      <c r="C239" s="5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x14ac:dyDescent="0.25">
      <c r="A240" s="6"/>
      <c r="B240" s="6"/>
      <c r="C240" s="51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x14ac:dyDescent="0.25">
      <c r="A241" s="6"/>
      <c r="B241" s="6"/>
      <c r="C241" s="5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x14ac:dyDescent="0.25">
      <c r="A242" s="6"/>
      <c r="B242" s="6"/>
      <c r="C242" s="51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x14ac:dyDescent="0.25">
      <c r="A243" s="6"/>
      <c r="B243" s="6"/>
      <c r="C243" s="51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x14ac:dyDescent="0.25">
      <c r="A244" s="6"/>
      <c r="B244" s="6"/>
      <c r="C244" s="51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x14ac:dyDescent="0.25">
      <c r="A245" s="6"/>
      <c r="B245" s="6"/>
      <c r="C245" s="51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x14ac:dyDescent="0.25">
      <c r="A246" s="6"/>
      <c r="B246" s="6"/>
      <c r="C246" s="51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x14ac:dyDescent="0.25">
      <c r="A247" s="6"/>
      <c r="B247" s="6"/>
      <c r="C247" s="51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x14ac:dyDescent="0.25">
      <c r="A248" s="6"/>
      <c r="B248" s="6"/>
      <c r="C248" s="51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x14ac:dyDescent="0.25">
      <c r="A249" s="6"/>
      <c r="B249" s="6"/>
      <c r="C249" s="51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x14ac:dyDescent="0.25">
      <c r="A250" s="6"/>
      <c r="B250" s="6"/>
      <c r="C250" s="51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x14ac:dyDescent="0.25">
      <c r="A251" s="6"/>
      <c r="B251" s="6"/>
      <c r="C251" s="51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x14ac:dyDescent="0.25">
      <c r="A252" s="6"/>
      <c r="B252" s="6"/>
      <c r="C252" s="51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x14ac:dyDescent="0.25">
      <c r="A253" s="6"/>
      <c r="B253" s="6"/>
      <c r="C253" s="51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x14ac:dyDescent="0.25">
      <c r="A254" s="6"/>
      <c r="B254" s="6"/>
      <c r="C254" s="51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x14ac:dyDescent="0.25">
      <c r="A255" s="6"/>
      <c r="B255" s="6"/>
      <c r="C255" s="51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x14ac:dyDescent="0.25">
      <c r="A256" s="6"/>
      <c r="B256" s="6"/>
      <c r="C256" s="51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x14ac:dyDescent="0.25">
      <c r="A257" s="6"/>
      <c r="B257" s="6"/>
      <c r="C257" s="51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x14ac:dyDescent="0.25">
      <c r="A258" s="6"/>
      <c r="B258" s="6"/>
      <c r="C258" s="51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x14ac:dyDescent="0.25">
      <c r="A259" s="6"/>
      <c r="B259" s="6"/>
      <c r="C259" s="5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x14ac:dyDescent="0.25">
      <c r="A260" s="6"/>
      <c r="B260" s="6"/>
      <c r="C260" s="51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x14ac:dyDescent="0.25">
      <c r="A261" s="6"/>
      <c r="B261" s="6"/>
      <c r="C261" s="5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x14ac:dyDescent="0.25">
      <c r="A262" s="6"/>
      <c r="B262" s="6"/>
      <c r="C262" s="51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x14ac:dyDescent="0.25">
      <c r="A263" s="6"/>
      <c r="B263" s="6"/>
      <c r="C263" s="5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x14ac:dyDescent="0.25">
      <c r="A264" s="6"/>
      <c r="B264" s="6"/>
      <c r="C264" s="51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x14ac:dyDescent="0.25">
      <c r="A265" s="6"/>
      <c r="B265" s="6"/>
      <c r="C265" s="51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x14ac:dyDescent="0.25">
      <c r="A266" s="6"/>
      <c r="B266" s="6"/>
      <c r="C266" s="51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x14ac:dyDescent="0.25">
      <c r="A267" s="6"/>
      <c r="B267" s="6"/>
      <c r="C267" s="51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x14ac:dyDescent="0.25">
      <c r="A268" s="6"/>
      <c r="B268" s="6"/>
      <c r="C268" s="51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x14ac:dyDescent="0.25">
      <c r="A269" s="6"/>
      <c r="B269" s="6"/>
      <c r="C269" s="51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x14ac:dyDescent="0.25">
      <c r="A270" s="6"/>
      <c r="B270" s="6"/>
      <c r="C270" s="51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x14ac:dyDescent="0.25">
      <c r="A271" s="6"/>
      <c r="B271" s="6"/>
      <c r="C271" s="51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x14ac:dyDescent="0.25">
      <c r="A272" s="6"/>
      <c r="B272" s="6"/>
      <c r="C272" s="51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x14ac:dyDescent="0.25">
      <c r="A273" s="6"/>
      <c r="B273" s="6"/>
      <c r="C273" s="51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x14ac:dyDescent="0.25">
      <c r="A274" s="6"/>
      <c r="B274" s="6"/>
      <c r="C274" s="51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x14ac:dyDescent="0.25">
      <c r="A275" s="6"/>
      <c r="B275" s="6"/>
      <c r="C275" s="51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x14ac:dyDescent="0.25">
      <c r="A276" s="6"/>
      <c r="B276" s="6"/>
      <c r="C276" s="51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x14ac:dyDescent="0.25">
      <c r="A277" s="6"/>
      <c r="B277" s="6"/>
      <c r="C277" s="51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x14ac:dyDescent="0.25">
      <c r="A278" s="6"/>
      <c r="B278" s="6"/>
      <c r="C278" s="51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x14ac:dyDescent="0.25">
      <c r="A279" s="6"/>
      <c r="B279" s="6"/>
      <c r="C279" s="51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x14ac:dyDescent="0.25">
      <c r="A280" s="6"/>
      <c r="B280" s="6"/>
      <c r="C280" s="51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x14ac:dyDescent="0.25">
      <c r="A281" s="6"/>
      <c r="B281" s="6"/>
      <c r="C281" s="5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x14ac:dyDescent="0.25">
      <c r="A282" s="6"/>
      <c r="B282" s="6"/>
      <c r="C282" s="51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x14ac:dyDescent="0.25">
      <c r="A283" s="6"/>
      <c r="B283" s="6"/>
      <c r="C283" s="5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x14ac:dyDescent="0.25">
      <c r="A284" s="6"/>
      <c r="B284" s="6"/>
      <c r="C284" s="51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x14ac:dyDescent="0.25">
      <c r="A285" s="6"/>
      <c r="B285" s="6"/>
      <c r="C285" s="5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x14ac:dyDescent="0.25">
      <c r="A286" s="6"/>
      <c r="B286" s="6"/>
      <c r="C286" s="51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x14ac:dyDescent="0.25">
      <c r="A287" s="6"/>
      <c r="B287" s="6"/>
      <c r="C287" s="51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x14ac:dyDescent="0.25">
      <c r="A288" s="6"/>
      <c r="B288" s="6"/>
      <c r="C288" s="51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x14ac:dyDescent="0.25">
      <c r="A289" s="6"/>
      <c r="B289" s="6"/>
      <c r="C289" s="51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x14ac:dyDescent="0.25">
      <c r="A290" s="6"/>
      <c r="B290" s="6"/>
      <c r="C290" s="51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x14ac:dyDescent="0.25">
      <c r="A291" s="6"/>
      <c r="B291" s="6"/>
      <c r="C291" s="51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x14ac:dyDescent="0.25">
      <c r="A292" s="6"/>
      <c r="B292" s="6"/>
      <c r="C292" s="51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x14ac:dyDescent="0.25">
      <c r="A293" s="6"/>
      <c r="B293" s="6"/>
      <c r="C293" s="51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x14ac:dyDescent="0.25">
      <c r="A294" s="6"/>
      <c r="B294" s="6"/>
      <c r="C294" s="51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x14ac:dyDescent="0.25">
      <c r="A295" s="6"/>
      <c r="B295" s="6"/>
      <c r="C295" s="51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x14ac:dyDescent="0.25">
      <c r="A296" s="6"/>
      <c r="B296" s="6"/>
      <c r="C296" s="51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x14ac:dyDescent="0.25">
      <c r="A297" s="6"/>
      <c r="B297" s="6"/>
      <c r="C297" s="51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x14ac:dyDescent="0.25">
      <c r="A298" s="6"/>
      <c r="B298" s="6"/>
      <c r="C298" s="51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x14ac:dyDescent="0.25">
      <c r="A299" s="6"/>
      <c r="B299" s="6"/>
      <c r="C299" s="51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x14ac:dyDescent="0.25">
      <c r="A300" s="6"/>
      <c r="B300" s="6"/>
      <c r="C300" s="51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x14ac:dyDescent="0.25">
      <c r="A301" s="6"/>
      <c r="B301" s="6"/>
      <c r="C301" s="51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x14ac:dyDescent="0.25">
      <c r="A302" s="6"/>
      <c r="B302" s="6"/>
      <c r="C302" s="51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x14ac:dyDescent="0.25">
      <c r="A303" s="6"/>
      <c r="B303" s="6"/>
      <c r="C303" s="5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x14ac:dyDescent="0.25">
      <c r="A304" s="6"/>
      <c r="B304" s="6"/>
      <c r="C304" s="51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x14ac:dyDescent="0.25">
      <c r="A305" s="6"/>
      <c r="B305" s="6"/>
      <c r="C305" s="5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x14ac:dyDescent="0.25">
      <c r="A306" s="6"/>
      <c r="B306" s="6"/>
      <c r="C306" s="51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x14ac:dyDescent="0.25">
      <c r="A307" s="6"/>
      <c r="B307" s="6"/>
      <c r="C307" s="5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x14ac:dyDescent="0.25">
      <c r="A308" s="6"/>
      <c r="B308" s="6"/>
      <c r="C308" s="51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x14ac:dyDescent="0.25">
      <c r="A309" s="6"/>
      <c r="B309" s="6"/>
      <c r="C309" s="51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x14ac:dyDescent="0.25">
      <c r="A310" s="6"/>
      <c r="B310" s="6"/>
      <c r="C310" s="51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x14ac:dyDescent="0.25">
      <c r="A311" s="6"/>
      <c r="B311" s="6"/>
      <c r="C311" s="51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x14ac:dyDescent="0.25">
      <c r="A312" s="6"/>
      <c r="B312" s="6"/>
      <c r="C312" s="51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x14ac:dyDescent="0.25">
      <c r="A313" s="6"/>
      <c r="B313" s="6"/>
      <c r="C313" s="51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x14ac:dyDescent="0.25">
      <c r="A314" s="6"/>
      <c r="B314" s="6"/>
      <c r="C314" s="51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x14ac:dyDescent="0.25">
      <c r="A315" s="6"/>
      <c r="B315" s="6"/>
      <c r="C315" s="51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x14ac:dyDescent="0.25">
      <c r="A316" s="6"/>
      <c r="B316" s="6"/>
      <c r="C316" s="51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x14ac:dyDescent="0.25">
      <c r="A317" s="6"/>
      <c r="B317" s="6"/>
      <c r="C317" s="51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x14ac:dyDescent="0.25">
      <c r="C318" s="52"/>
    </row>
    <row r="319" spans="1:15" x14ac:dyDescent="0.25">
      <c r="C319" s="52"/>
    </row>
    <row r="320" spans="1:15" x14ac:dyDescent="0.25">
      <c r="C320" s="52"/>
    </row>
    <row r="321" spans="3:3" x14ac:dyDescent="0.25">
      <c r="C321" s="52"/>
    </row>
    <row r="322" spans="3:3" x14ac:dyDescent="0.25">
      <c r="C322" s="52"/>
    </row>
    <row r="323" spans="3:3" x14ac:dyDescent="0.25">
      <c r="C323" s="52"/>
    </row>
    <row r="324" spans="3:3" x14ac:dyDescent="0.25">
      <c r="C324" s="52"/>
    </row>
    <row r="325" spans="3:3" x14ac:dyDescent="0.25">
      <c r="C325" s="52"/>
    </row>
    <row r="326" spans="3:3" x14ac:dyDescent="0.25">
      <c r="C326" s="52"/>
    </row>
    <row r="327" spans="3:3" x14ac:dyDescent="0.25">
      <c r="C327" s="52"/>
    </row>
    <row r="328" spans="3:3" x14ac:dyDescent="0.25">
      <c r="C328" s="52"/>
    </row>
    <row r="329" spans="3:3" x14ac:dyDescent="0.25">
      <c r="C329" s="52"/>
    </row>
    <row r="330" spans="3:3" x14ac:dyDescent="0.25">
      <c r="C330" s="52"/>
    </row>
    <row r="331" spans="3:3" x14ac:dyDescent="0.25">
      <c r="C331" s="52"/>
    </row>
    <row r="332" spans="3:3" x14ac:dyDescent="0.25">
      <c r="C332" s="52"/>
    </row>
    <row r="333" spans="3:3" x14ac:dyDescent="0.25">
      <c r="C333" s="52"/>
    </row>
    <row r="334" spans="3:3" x14ac:dyDescent="0.25">
      <c r="C334" s="52"/>
    </row>
    <row r="335" spans="3:3" x14ac:dyDescent="0.25">
      <c r="C335" s="52"/>
    </row>
    <row r="336" spans="3:3" x14ac:dyDescent="0.25">
      <c r="C336" s="52"/>
    </row>
    <row r="337" spans="3:3" x14ac:dyDescent="0.25">
      <c r="C337" s="52"/>
    </row>
    <row r="338" spans="3:3" x14ac:dyDescent="0.25">
      <c r="C338" s="52"/>
    </row>
    <row r="339" spans="3:3" x14ac:dyDescent="0.25">
      <c r="C339" s="52"/>
    </row>
    <row r="340" spans="3:3" x14ac:dyDescent="0.25">
      <c r="C340" s="52"/>
    </row>
    <row r="341" spans="3:3" x14ac:dyDescent="0.25">
      <c r="C341" s="52"/>
    </row>
    <row r="342" spans="3:3" x14ac:dyDescent="0.25">
      <c r="C342" s="52"/>
    </row>
    <row r="343" spans="3:3" x14ac:dyDescent="0.25">
      <c r="C343" s="52"/>
    </row>
    <row r="344" spans="3:3" x14ac:dyDescent="0.25">
      <c r="C344" s="52"/>
    </row>
    <row r="345" spans="3:3" x14ac:dyDescent="0.25">
      <c r="C345" s="52"/>
    </row>
    <row r="346" spans="3:3" x14ac:dyDescent="0.25">
      <c r="C346" s="52"/>
    </row>
    <row r="347" spans="3:3" x14ac:dyDescent="0.25">
      <c r="C347" s="52"/>
    </row>
    <row r="348" spans="3:3" x14ac:dyDescent="0.25">
      <c r="C348" s="52"/>
    </row>
    <row r="349" spans="3:3" x14ac:dyDescent="0.25">
      <c r="C349" s="52"/>
    </row>
    <row r="350" spans="3:3" x14ac:dyDescent="0.25">
      <c r="C350" s="52"/>
    </row>
    <row r="351" spans="3:3" x14ac:dyDescent="0.25">
      <c r="C351" s="52"/>
    </row>
    <row r="352" spans="3:3" x14ac:dyDescent="0.25">
      <c r="C352" s="52"/>
    </row>
    <row r="353" spans="3:3" x14ac:dyDescent="0.25">
      <c r="C353" s="52"/>
    </row>
    <row r="354" spans="3:3" x14ac:dyDescent="0.25">
      <c r="C354" s="52"/>
    </row>
    <row r="355" spans="3:3" x14ac:dyDescent="0.25">
      <c r="C355" s="52"/>
    </row>
    <row r="356" spans="3:3" x14ac:dyDescent="0.25">
      <c r="C356" s="52"/>
    </row>
    <row r="357" spans="3:3" x14ac:dyDescent="0.25">
      <c r="C357" s="52"/>
    </row>
    <row r="358" spans="3:3" x14ac:dyDescent="0.25">
      <c r="C358" s="52"/>
    </row>
    <row r="359" spans="3:3" x14ac:dyDescent="0.25">
      <c r="C359" s="52"/>
    </row>
    <row r="360" spans="3:3" x14ac:dyDescent="0.25">
      <c r="C360" s="52"/>
    </row>
    <row r="361" spans="3:3" x14ac:dyDescent="0.25">
      <c r="C361" s="52"/>
    </row>
    <row r="362" spans="3:3" x14ac:dyDescent="0.25">
      <c r="C362" s="52"/>
    </row>
    <row r="363" spans="3:3" x14ac:dyDescent="0.25">
      <c r="C363" s="52"/>
    </row>
    <row r="364" spans="3:3" x14ac:dyDescent="0.25">
      <c r="C364" s="52"/>
    </row>
    <row r="365" spans="3:3" x14ac:dyDescent="0.25">
      <c r="C365" s="52"/>
    </row>
    <row r="366" spans="3:3" x14ac:dyDescent="0.25">
      <c r="C366" s="52"/>
    </row>
    <row r="367" spans="3:3" x14ac:dyDescent="0.25">
      <c r="C367" s="52"/>
    </row>
    <row r="368" spans="3:3" x14ac:dyDescent="0.25">
      <c r="C368" s="52"/>
    </row>
    <row r="369" spans="3:3" x14ac:dyDescent="0.25">
      <c r="C369" s="52"/>
    </row>
    <row r="370" spans="3:3" x14ac:dyDescent="0.25">
      <c r="C370" s="52"/>
    </row>
    <row r="371" spans="3:3" x14ac:dyDescent="0.25">
      <c r="C371" s="52"/>
    </row>
    <row r="372" spans="3:3" x14ac:dyDescent="0.25">
      <c r="C372" s="52"/>
    </row>
    <row r="373" spans="3:3" x14ac:dyDescent="0.25">
      <c r="C373" s="52"/>
    </row>
    <row r="374" spans="3:3" x14ac:dyDescent="0.25">
      <c r="C374" s="52"/>
    </row>
    <row r="375" spans="3:3" x14ac:dyDescent="0.25">
      <c r="C375" s="52"/>
    </row>
    <row r="376" spans="3:3" x14ac:dyDescent="0.25">
      <c r="C376" s="52"/>
    </row>
    <row r="377" spans="3:3" x14ac:dyDescent="0.25">
      <c r="C377" s="52"/>
    </row>
    <row r="378" spans="3:3" x14ac:dyDescent="0.25">
      <c r="C378" s="52"/>
    </row>
    <row r="379" spans="3:3" x14ac:dyDescent="0.25">
      <c r="C379" s="52"/>
    </row>
    <row r="380" spans="3:3" x14ac:dyDescent="0.25">
      <c r="C380" s="52"/>
    </row>
    <row r="381" spans="3:3" x14ac:dyDescent="0.25">
      <c r="C381" s="52"/>
    </row>
    <row r="382" spans="3:3" x14ac:dyDescent="0.25">
      <c r="C382" s="52"/>
    </row>
    <row r="383" spans="3:3" x14ac:dyDescent="0.25">
      <c r="C383" s="52"/>
    </row>
    <row r="384" spans="3:3" x14ac:dyDescent="0.25">
      <c r="C384" s="52"/>
    </row>
    <row r="385" spans="3:3" x14ac:dyDescent="0.25">
      <c r="C385" s="52"/>
    </row>
    <row r="386" spans="3:3" x14ac:dyDescent="0.25">
      <c r="C386" s="52"/>
    </row>
    <row r="387" spans="3:3" x14ac:dyDescent="0.25">
      <c r="C387" s="52"/>
    </row>
    <row r="388" spans="3:3" x14ac:dyDescent="0.25">
      <c r="C388" s="52"/>
    </row>
    <row r="389" spans="3:3" x14ac:dyDescent="0.25">
      <c r="C389" s="52"/>
    </row>
    <row r="390" spans="3:3" x14ac:dyDescent="0.25">
      <c r="C390" s="52"/>
    </row>
    <row r="391" spans="3:3" x14ac:dyDescent="0.25">
      <c r="C391" s="52"/>
    </row>
    <row r="392" spans="3:3" x14ac:dyDescent="0.25">
      <c r="C392" s="52"/>
    </row>
    <row r="393" spans="3:3" x14ac:dyDescent="0.25">
      <c r="C393" s="52"/>
    </row>
    <row r="394" spans="3:3" x14ac:dyDescent="0.25">
      <c r="C394" s="52"/>
    </row>
    <row r="395" spans="3:3" x14ac:dyDescent="0.25">
      <c r="C395" s="52"/>
    </row>
    <row r="396" spans="3:3" x14ac:dyDescent="0.25">
      <c r="C396" s="52"/>
    </row>
    <row r="397" spans="3:3" x14ac:dyDescent="0.25">
      <c r="C397" s="52"/>
    </row>
    <row r="398" spans="3:3" x14ac:dyDescent="0.25">
      <c r="C398" s="52"/>
    </row>
    <row r="399" spans="3:3" x14ac:dyDescent="0.25">
      <c r="C399" s="52"/>
    </row>
    <row r="400" spans="3:3" x14ac:dyDescent="0.25">
      <c r="C400" s="52"/>
    </row>
    <row r="401" spans="3:3" x14ac:dyDescent="0.25">
      <c r="C401" s="52"/>
    </row>
    <row r="402" spans="3:3" x14ac:dyDescent="0.25">
      <c r="C402" s="52"/>
    </row>
    <row r="403" spans="3:3" x14ac:dyDescent="0.25">
      <c r="C403" s="52"/>
    </row>
    <row r="404" spans="3:3" x14ac:dyDescent="0.25">
      <c r="C404" s="52"/>
    </row>
    <row r="405" spans="3:3" x14ac:dyDescent="0.25">
      <c r="C405" s="52"/>
    </row>
    <row r="406" spans="3:3" x14ac:dyDescent="0.25">
      <c r="C406" s="52"/>
    </row>
    <row r="407" spans="3:3" x14ac:dyDescent="0.25">
      <c r="C407" s="52"/>
    </row>
    <row r="408" spans="3:3" x14ac:dyDescent="0.25">
      <c r="C408" s="52"/>
    </row>
    <row r="409" spans="3:3" x14ac:dyDescent="0.25">
      <c r="C409" s="52"/>
    </row>
    <row r="410" spans="3:3" x14ac:dyDescent="0.25">
      <c r="C410" s="52"/>
    </row>
    <row r="411" spans="3:3" x14ac:dyDescent="0.25">
      <c r="C411" s="52"/>
    </row>
    <row r="412" spans="3:3" x14ac:dyDescent="0.25">
      <c r="C412" s="52"/>
    </row>
    <row r="413" spans="3:3" x14ac:dyDescent="0.25">
      <c r="C413" s="52"/>
    </row>
    <row r="414" spans="3:3" x14ac:dyDescent="0.25">
      <c r="C414" s="52"/>
    </row>
    <row r="415" spans="3:3" x14ac:dyDescent="0.25">
      <c r="C415" s="52"/>
    </row>
    <row r="416" spans="3:3" x14ac:dyDescent="0.25">
      <c r="C416" s="52"/>
    </row>
    <row r="417" spans="3:3" x14ac:dyDescent="0.25">
      <c r="C417" s="52"/>
    </row>
    <row r="418" spans="3:3" x14ac:dyDescent="0.25">
      <c r="C418" s="52"/>
    </row>
    <row r="419" spans="3:3" x14ac:dyDescent="0.25">
      <c r="C419" s="52"/>
    </row>
    <row r="420" spans="3:3" x14ac:dyDescent="0.25">
      <c r="C420" s="52"/>
    </row>
    <row r="421" spans="3:3" x14ac:dyDescent="0.25">
      <c r="C421" s="52"/>
    </row>
    <row r="422" spans="3:3" x14ac:dyDescent="0.25">
      <c r="C422" s="52"/>
    </row>
    <row r="423" spans="3:3" x14ac:dyDescent="0.25">
      <c r="C423" s="52"/>
    </row>
    <row r="424" spans="3:3" x14ac:dyDescent="0.25">
      <c r="C424" s="52"/>
    </row>
    <row r="425" spans="3:3" x14ac:dyDescent="0.25">
      <c r="C425" s="52"/>
    </row>
    <row r="426" spans="3:3" x14ac:dyDescent="0.25">
      <c r="C426" s="52"/>
    </row>
    <row r="427" spans="3:3" x14ac:dyDescent="0.25">
      <c r="C427" s="52"/>
    </row>
    <row r="428" spans="3:3" x14ac:dyDescent="0.25">
      <c r="C428" s="52"/>
    </row>
    <row r="429" spans="3:3" x14ac:dyDescent="0.25">
      <c r="C429" s="52"/>
    </row>
    <row r="430" spans="3:3" x14ac:dyDescent="0.25">
      <c r="C430" s="52"/>
    </row>
    <row r="431" spans="3:3" x14ac:dyDescent="0.25">
      <c r="C431" s="52"/>
    </row>
    <row r="432" spans="3:3" x14ac:dyDescent="0.25">
      <c r="C432" s="52"/>
    </row>
    <row r="433" spans="3:3" x14ac:dyDescent="0.25">
      <c r="C433" s="52"/>
    </row>
    <row r="434" spans="3:3" x14ac:dyDescent="0.25">
      <c r="C434" s="52"/>
    </row>
    <row r="435" spans="3:3" x14ac:dyDescent="0.25">
      <c r="C435" s="52"/>
    </row>
    <row r="436" spans="3:3" x14ac:dyDescent="0.25">
      <c r="C436" s="52"/>
    </row>
    <row r="437" spans="3:3" x14ac:dyDescent="0.25">
      <c r="C437" s="52"/>
    </row>
    <row r="438" spans="3:3" x14ac:dyDescent="0.25">
      <c r="C438" s="52"/>
    </row>
    <row r="439" spans="3:3" x14ac:dyDescent="0.25">
      <c r="C439" s="52"/>
    </row>
    <row r="440" spans="3:3" x14ac:dyDescent="0.25">
      <c r="C440" s="52"/>
    </row>
    <row r="441" spans="3:3" x14ac:dyDescent="0.25">
      <c r="C441" s="52"/>
    </row>
    <row r="442" spans="3:3" x14ac:dyDescent="0.25">
      <c r="C442" s="52"/>
    </row>
    <row r="443" spans="3:3" x14ac:dyDescent="0.25">
      <c r="C443" s="52"/>
    </row>
    <row r="444" spans="3:3" x14ac:dyDescent="0.25">
      <c r="C444" s="52"/>
    </row>
    <row r="445" spans="3:3" x14ac:dyDescent="0.25">
      <c r="C445" s="52"/>
    </row>
    <row r="446" spans="3:3" x14ac:dyDescent="0.25">
      <c r="C446" s="52"/>
    </row>
    <row r="447" spans="3:3" x14ac:dyDescent="0.25">
      <c r="C447" s="52"/>
    </row>
    <row r="448" spans="3:3" x14ac:dyDescent="0.25">
      <c r="C448" s="52"/>
    </row>
    <row r="449" spans="3:3" x14ac:dyDescent="0.25">
      <c r="C449" s="52"/>
    </row>
    <row r="450" spans="3:3" x14ac:dyDescent="0.25">
      <c r="C450" s="52"/>
    </row>
    <row r="451" spans="3:3" x14ac:dyDescent="0.25">
      <c r="C451" s="52"/>
    </row>
    <row r="452" spans="3:3" x14ac:dyDescent="0.25">
      <c r="C452" s="52"/>
    </row>
    <row r="453" spans="3:3" x14ac:dyDescent="0.25">
      <c r="C453" s="52"/>
    </row>
    <row r="454" spans="3:3" x14ac:dyDescent="0.25">
      <c r="C454" s="52"/>
    </row>
    <row r="455" spans="3:3" x14ac:dyDescent="0.25">
      <c r="C455" s="52"/>
    </row>
    <row r="456" spans="3:3" x14ac:dyDescent="0.25">
      <c r="C456" s="52"/>
    </row>
    <row r="457" spans="3:3" x14ac:dyDescent="0.25">
      <c r="C457" s="52"/>
    </row>
    <row r="458" spans="3:3" x14ac:dyDescent="0.25">
      <c r="C458" s="52"/>
    </row>
    <row r="459" spans="3:3" x14ac:dyDescent="0.25">
      <c r="C459" s="52"/>
    </row>
    <row r="460" spans="3:3" x14ac:dyDescent="0.25">
      <c r="C460" s="52"/>
    </row>
    <row r="461" spans="3:3" x14ac:dyDescent="0.25">
      <c r="C461" s="52"/>
    </row>
    <row r="462" spans="3:3" x14ac:dyDescent="0.25">
      <c r="C462" s="52"/>
    </row>
    <row r="463" spans="3:3" x14ac:dyDescent="0.25">
      <c r="C463" s="52"/>
    </row>
    <row r="464" spans="3:3" x14ac:dyDescent="0.25">
      <c r="C464" s="52"/>
    </row>
    <row r="465" spans="3:3" x14ac:dyDescent="0.25">
      <c r="C465" s="52"/>
    </row>
    <row r="466" spans="3:3" x14ac:dyDescent="0.25">
      <c r="C466" s="52"/>
    </row>
    <row r="467" spans="3:3" x14ac:dyDescent="0.25">
      <c r="C467" s="52"/>
    </row>
    <row r="468" spans="3:3" x14ac:dyDescent="0.25">
      <c r="C468" s="52"/>
    </row>
    <row r="469" spans="3:3" x14ac:dyDescent="0.25">
      <c r="C469" s="52"/>
    </row>
    <row r="470" spans="3:3" x14ac:dyDescent="0.25">
      <c r="C470" s="52"/>
    </row>
    <row r="471" spans="3:3" x14ac:dyDescent="0.25">
      <c r="C471" s="52"/>
    </row>
    <row r="472" spans="3:3" x14ac:dyDescent="0.25">
      <c r="C472" s="52"/>
    </row>
    <row r="473" spans="3:3" x14ac:dyDescent="0.25">
      <c r="C473" s="52"/>
    </row>
    <row r="474" spans="3:3" x14ac:dyDescent="0.25">
      <c r="C474" s="52"/>
    </row>
    <row r="475" spans="3:3" x14ac:dyDescent="0.25">
      <c r="C475" s="52"/>
    </row>
    <row r="476" spans="3:3" x14ac:dyDescent="0.25">
      <c r="C476" s="52"/>
    </row>
    <row r="477" spans="3:3" x14ac:dyDescent="0.25">
      <c r="C477" s="52"/>
    </row>
    <row r="478" spans="3:3" x14ac:dyDescent="0.25">
      <c r="C478" s="52"/>
    </row>
    <row r="479" spans="3:3" x14ac:dyDescent="0.25">
      <c r="C479" s="52"/>
    </row>
    <row r="480" spans="3:3" x14ac:dyDescent="0.25">
      <c r="C480" s="52"/>
    </row>
    <row r="481" spans="3:3" x14ac:dyDescent="0.25">
      <c r="C481" s="52"/>
    </row>
    <row r="482" spans="3:3" x14ac:dyDescent="0.25">
      <c r="C482" s="52"/>
    </row>
    <row r="483" spans="3:3" x14ac:dyDescent="0.25">
      <c r="C483" s="52"/>
    </row>
    <row r="484" spans="3:3" x14ac:dyDescent="0.25">
      <c r="C484" s="52"/>
    </row>
    <row r="485" spans="3:3" x14ac:dyDescent="0.25">
      <c r="C485" s="52"/>
    </row>
    <row r="486" spans="3:3" x14ac:dyDescent="0.25">
      <c r="C486" s="52"/>
    </row>
    <row r="487" spans="3:3" x14ac:dyDescent="0.25">
      <c r="C487" s="52"/>
    </row>
    <row r="488" spans="3:3" x14ac:dyDescent="0.25">
      <c r="C488" s="52"/>
    </row>
    <row r="489" spans="3:3" x14ac:dyDescent="0.25">
      <c r="C489" s="52"/>
    </row>
    <row r="490" spans="3:3" x14ac:dyDescent="0.25">
      <c r="C490" s="52"/>
    </row>
    <row r="491" spans="3:3" x14ac:dyDescent="0.25">
      <c r="C491" s="52"/>
    </row>
    <row r="492" spans="3:3" x14ac:dyDescent="0.25">
      <c r="C492" s="52"/>
    </row>
    <row r="493" spans="3:3" x14ac:dyDescent="0.25">
      <c r="C493" s="52"/>
    </row>
    <row r="494" spans="3:3" x14ac:dyDescent="0.25">
      <c r="C494" s="52"/>
    </row>
    <row r="495" spans="3:3" x14ac:dyDescent="0.25">
      <c r="C495" s="52"/>
    </row>
    <row r="496" spans="3:3" x14ac:dyDescent="0.25">
      <c r="C496" s="52"/>
    </row>
    <row r="497" spans="3:3" x14ac:dyDescent="0.25">
      <c r="C497" s="52"/>
    </row>
    <row r="498" spans="3:3" x14ac:dyDescent="0.25">
      <c r="C498" s="52"/>
    </row>
    <row r="499" spans="3:3" x14ac:dyDescent="0.25">
      <c r="C499" s="52"/>
    </row>
    <row r="500" spans="3:3" x14ac:dyDescent="0.25">
      <c r="C500" s="52"/>
    </row>
    <row r="501" spans="3:3" x14ac:dyDescent="0.25">
      <c r="C501" s="52"/>
    </row>
    <row r="502" spans="3:3" x14ac:dyDescent="0.25">
      <c r="C502" s="52"/>
    </row>
    <row r="503" spans="3:3" x14ac:dyDescent="0.25">
      <c r="C503" s="52"/>
    </row>
    <row r="504" spans="3:3" x14ac:dyDescent="0.25">
      <c r="C504" s="52"/>
    </row>
    <row r="505" spans="3:3" x14ac:dyDescent="0.25">
      <c r="C505" s="52"/>
    </row>
    <row r="506" spans="3:3" x14ac:dyDescent="0.25">
      <c r="C506" s="52"/>
    </row>
    <row r="507" spans="3:3" x14ac:dyDescent="0.25">
      <c r="C507" s="52"/>
    </row>
    <row r="508" spans="3:3" x14ac:dyDescent="0.25">
      <c r="C508" s="52"/>
    </row>
    <row r="509" spans="3:3" x14ac:dyDescent="0.25">
      <c r="C509" s="52"/>
    </row>
    <row r="510" spans="3:3" x14ac:dyDescent="0.25">
      <c r="C510" s="52"/>
    </row>
    <row r="511" spans="3:3" x14ac:dyDescent="0.25">
      <c r="C511" s="52"/>
    </row>
    <row r="512" spans="3:3" x14ac:dyDescent="0.25">
      <c r="C512" s="52"/>
    </row>
    <row r="513" spans="3:3" x14ac:dyDescent="0.25">
      <c r="C513" s="52"/>
    </row>
    <row r="514" spans="3:3" x14ac:dyDescent="0.25">
      <c r="C514" s="52"/>
    </row>
    <row r="515" spans="3:3" x14ac:dyDescent="0.25">
      <c r="C515" s="52"/>
    </row>
    <row r="516" spans="3:3" x14ac:dyDescent="0.25">
      <c r="C516" s="52"/>
    </row>
    <row r="517" spans="3:3" x14ac:dyDescent="0.25">
      <c r="C517" s="52"/>
    </row>
    <row r="518" spans="3:3" x14ac:dyDescent="0.25">
      <c r="C518" s="52"/>
    </row>
    <row r="519" spans="3:3" x14ac:dyDescent="0.25">
      <c r="C519" s="52"/>
    </row>
    <row r="520" spans="3:3" x14ac:dyDescent="0.25">
      <c r="C520" s="52"/>
    </row>
    <row r="521" spans="3:3" x14ac:dyDescent="0.25">
      <c r="C521" s="52"/>
    </row>
    <row r="522" spans="3:3" x14ac:dyDescent="0.25">
      <c r="C522" s="52"/>
    </row>
    <row r="523" spans="3:3" x14ac:dyDescent="0.25">
      <c r="C523" s="52"/>
    </row>
    <row r="524" spans="3:3" x14ac:dyDescent="0.25">
      <c r="C524" s="52"/>
    </row>
    <row r="525" spans="3:3" x14ac:dyDescent="0.25">
      <c r="C525" s="52"/>
    </row>
    <row r="526" spans="3:3" x14ac:dyDescent="0.25">
      <c r="C526" s="52"/>
    </row>
    <row r="527" spans="3:3" x14ac:dyDescent="0.25">
      <c r="C527" s="52"/>
    </row>
    <row r="528" spans="3:3" x14ac:dyDescent="0.25">
      <c r="C528" s="52"/>
    </row>
    <row r="529" spans="3:3" x14ac:dyDescent="0.25">
      <c r="C529" s="52"/>
    </row>
    <row r="530" spans="3:3" x14ac:dyDescent="0.25">
      <c r="C530" s="52"/>
    </row>
    <row r="531" spans="3:3" x14ac:dyDescent="0.25">
      <c r="C531" s="52"/>
    </row>
    <row r="532" spans="3:3" x14ac:dyDescent="0.25">
      <c r="C532" s="52"/>
    </row>
    <row r="533" spans="3:3" x14ac:dyDescent="0.25">
      <c r="C533" s="52"/>
    </row>
    <row r="534" spans="3:3" x14ac:dyDescent="0.25">
      <c r="C534" s="52"/>
    </row>
    <row r="535" spans="3:3" x14ac:dyDescent="0.25">
      <c r="C535" s="52"/>
    </row>
    <row r="536" spans="3:3" x14ac:dyDescent="0.25">
      <c r="C536" s="52"/>
    </row>
    <row r="537" spans="3:3" x14ac:dyDescent="0.25">
      <c r="C537" s="52"/>
    </row>
    <row r="538" spans="3:3" x14ac:dyDescent="0.25">
      <c r="C538" s="52"/>
    </row>
    <row r="539" spans="3:3" x14ac:dyDescent="0.25">
      <c r="C539" s="52"/>
    </row>
    <row r="540" spans="3:3" x14ac:dyDescent="0.25">
      <c r="C540" s="52"/>
    </row>
    <row r="541" spans="3:3" x14ac:dyDescent="0.25">
      <c r="C541" s="52"/>
    </row>
    <row r="542" spans="3:3" x14ac:dyDescent="0.25">
      <c r="C542" s="52"/>
    </row>
    <row r="543" spans="3:3" x14ac:dyDescent="0.25">
      <c r="C543" s="52"/>
    </row>
    <row r="544" spans="3:3" x14ac:dyDescent="0.25">
      <c r="C544" s="52"/>
    </row>
    <row r="545" spans="3:3" x14ac:dyDescent="0.25">
      <c r="C545" s="52"/>
    </row>
    <row r="546" spans="3:3" x14ac:dyDescent="0.25">
      <c r="C546" s="52"/>
    </row>
    <row r="547" spans="3:3" x14ac:dyDescent="0.25">
      <c r="C547" s="52"/>
    </row>
    <row r="548" spans="3:3" x14ac:dyDescent="0.25">
      <c r="C548" s="52"/>
    </row>
    <row r="549" spans="3:3" x14ac:dyDescent="0.25">
      <c r="C549" s="52"/>
    </row>
    <row r="550" spans="3:3" x14ac:dyDescent="0.25">
      <c r="C550" s="52"/>
    </row>
    <row r="551" spans="3:3" x14ac:dyDescent="0.25">
      <c r="C551" s="52"/>
    </row>
    <row r="552" spans="3:3" x14ac:dyDescent="0.25">
      <c r="C552" s="52"/>
    </row>
    <row r="553" spans="3:3" x14ac:dyDescent="0.25">
      <c r="C553" s="52"/>
    </row>
    <row r="554" spans="3:3" x14ac:dyDescent="0.25">
      <c r="C554" s="52"/>
    </row>
    <row r="555" spans="3:3" x14ac:dyDescent="0.25">
      <c r="C555" s="52"/>
    </row>
    <row r="556" spans="3:3" x14ac:dyDescent="0.25">
      <c r="C556" s="52"/>
    </row>
    <row r="557" spans="3:3" x14ac:dyDescent="0.25">
      <c r="C557" s="52"/>
    </row>
    <row r="558" spans="3:3" x14ac:dyDescent="0.25">
      <c r="C558" s="52"/>
    </row>
    <row r="559" spans="3:3" x14ac:dyDescent="0.25">
      <c r="C559" s="52"/>
    </row>
    <row r="560" spans="3:3" x14ac:dyDescent="0.25">
      <c r="C560" s="52"/>
    </row>
    <row r="561" spans="3:3" x14ac:dyDescent="0.25">
      <c r="C561" s="52"/>
    </row>
    <row r="562" spans="3:3" x14ac:dyDescent="0.25">
      <c r="C562" s="52"/>
    </row>
    <row r="563" spans="3:3" x14ac:dyDescent="0.25">
      <c r="C563" s="52"/>
    </row>
    <row r="564" spans="3:3" x14ac:dyDescent="0.25">
      <c r="C564" s="52"/>
    </row>
    <row r="565" spans="3:3" x14ac:dyDescent="0.25">
      <c r="C565" s="52"/>
    </row>
    <row r="566" spans="3:3" x14ac:dyDescent="0.25">
      <c r="C566" s="52"/>
    </row>
    <row r="567" spans="3:3" x14ac:dyDescent="0.25">
      <c r="C567" s="52"/>
    </row>
    <row r="568" spans="3:3" x14ac:dyDescent="0.25">
      <c r="C568" s="52"/>
    </row>
    <row r="569" spans="3:3" x14ac:dyDescent="0.25">
      <c r="C569" s="52"/>
    </row>
    <row r="570" spans="3:3" x14ac:dyDescent="0.25">
      <c r="C570" s="52"/>
    </row>
    <row r="571" spans="3:3" x14ac:dyDescent="0.25">
      <c r="C571" s="52"/>
    </row>
    <row r="572" spans="3:3" x14ac:dyDescent="0.25">
      <c r="C572" s="52"/>
    </row>
    <row r="573" spans="3:3" x14ac:dyDescent="0.25">
      <c r="C573" s="52"/>
    </row>
    <row r="574" spans="3:3" x14ac:dyDescent="0.25">
      <c r="C574" s="52"/>
    </row>
    <row r="575" spans="3:3" x14ac:dyDescent="0.25">
      <c r="C575" s="52"/>
    </row>
    <row r="576" spans="3:3" x14ac:dyDescent="0.25">
      <c r="C576" s="52"/>
    </row>
    <row r="577" spans="3:3" x14ac:dyDescent="0.25">
      <c r="C577" s="52"/>
    </row>
    <row r="578" spans="3:3" x14ac:dyDescent="0.25">
      <c r="C578" s="52"/>
    </row>
    <row r="579" spans="3:3" x14ac:dyDescent="0.25">
      <c r="C579" s="52"/>
    </row>
    <row r="580" spans="3:3" x14ac:dyDescent="0.25">
      <c r="C580" s="52"/>
    </row>
    <row r="581" spans="3:3" x14ac:dyDescent="0.25">
      <c r="C581" s="52"/>
    </row>
    <row r="582" spans="3:3" x14ac:dyDescent="0.25">
      <c r="C582" s="52"/>
    </row>
    <row r="583" spans="3:3" x14ac:dyDescent="0.25">
      <c r="C583" s="52"/>
    </row>
    <row r="584" spans="3:3" x14ac:dyDescent="0.25">
      <c r="C584" s="52"/>
    </row>
    <row r="585" spans="3:3" x14ac:dyDescent="0.25">
      <c r="C585" s="52"/>
    </row>
    <row r="586" spans="3:3" x14ac:dyDescent="0.25">
      <c r="C586" s="52"/>
    </row>
    <row r="587" spans="3:3" x14ac:dyDescent="0.25">
      <c r="C587" s="52"/>
    </row>
    <row r="588" spans="3:3" x14ac:dyDescent="0.25">
      <c r="C588" s="52"/>
    </row>
    <row r="589" spans="3:3" x14ac:dyDescent="0.25">
      <c r="C589" s="52"/>
    </row>
    <row r="590" spans="3:3" x14ac:dyDescent="0.25">
      <c r="C590" s="52"/>
    </row>
    <row r="591" spans="3:3" x14ac:dyDescent="0.25">
      <c r="C591" s="52"/>
    </row>
    <row r="592" spans="3:3" x14ac:dyDescent="0.25">
      <c r="C592" s="52"/>
    </row>
    <row r="593" spans="3:3" x14ac:dyDescent="0.25">
      <c r="C593" s="52"/>
    </row>
    <row r="594" spans="3:3" x14ac:dyDescent="0.25">
      <c r="C594" s="52"/>
    </row>
    <row r="595" spans="3:3" x14ac:dyDescent="0.25">
      <c r="C595" s="52"/>
    </row>
    <row r="596" spans="3:3" x14ac:dyDescent="0.25">
      <c r="C596" s="52"/>
    </row>
    <row r="597" spans="3:3" x14ac:dyDescent="0.25">
      <c r="C597" s="52"/>
    </row>
    <row r="598" spans="3:3" x14ac:dyDescent="0.25">
      <c r="C598" s="52"/>
    </row>
    <row r="599" spans="3:3" x14ac:dyDescent="0.25">
      <c r="C599" s="52"/>
    </row>
    <row r="600" spans="3:3" x14ac:dyDescent="0.25">
      <c r="C600" s="52"/>
    </row>
    <row r="601" spans="3:3" x14ac:dyDescent="0.25">
      <c r="C601" s="52"/>
    </row>
    <row r="602" spans="3:3" x14ac:dyDescent="0.25">
      <c r="C602" s="52"/>
    </row>
    <row r="603" spans="3:3" x14ac:dyDescent="0.25">
      <c r="C603" s="52"/>
    </row>
    <row r="604" spans="3:3" x14ac:dyDescent="0.25">
      <c r="C604" s="52"/>
    </row>
    <row r="605" spans="3:3" x14ac:dyDescent="0.25">
      <c r="C605" s="52"/>
    </row>
    <row r="606" spans="3:3" x14ac:dyDescent="0.25">
      <c r="C606" s="52"/>
    </row>
    <row r="607" spans="3:3" x14ac:dyDescent="0.25">
      <c r="C607" s="52"/>
    </row>
    <row r="608" spans="3:3" x14ac:dyDescent="0.25">
      <c r="C608" s="52"/>
    </row>
    <row r="609" spans="3:3" x14ac:dyDescent="0.25">
      <c r="C609" s="52"/>
    </row>
    <row r="610" spans="3:3" x14ac:dyDescent="0.25">
      <c r="C610" s="52"/>
    </row>
    <row r="611" spans="3:3" x14ac:dyDescent="0.25">
      <c r="C611" s="52"/>
    </row>
    <row r="612" spans="3:3" x14ac:dyDescent="0.25">
      <c r="C612" s="52"/>
    </row>
    <row r="613" spans="3:3" x14ac:dyDescent="0.25">
      <c r="C613" s="52"/>
    </row>
    <row r="614" spans="3:3" x14ac:dyDescent="0.25">
      <c r="C614" s="52"/>
    </row>
    <row r="615" spans="3:3" x14ac:dyDescent="0.25">
      <c r="C615" s="52"/>
    </row>
    <row r="616" spans="3:3" x14ac:dyDescent="0.25">
      <c r="C616" s="52"/>
    </row>
    <row r="617" spans="3:3" x14ac:dyDescent="0.25">
      <c r="C617" s="52"/>
    </row>
    <row r="618" spans="3:3" x14ac:dyDescent="0.25">
      <c r="C618" s="52"/>
    </row>
    <row r="619" spans="3:3" x14ac:dyDescent="0.25">
      <c r="C619" s="52"/>
    </row>
    <row r="620" spans="3:3" x14ac:dyDescent="0.25">
      <c r="C620" s="52"/>
    </row>
    <row r="621" spans="3:3" x14ac:dyDescent="0.25">
      <c r="C621" s="52"/>
    </row>
    <row r="622" spans="3:3" x14ac:dyDescent="0.25">
      <c r="C622" s="52"/>
    </row>
    <row r="623" spans="3:3" x14ac:dyDescent="0.25">
      <c r="C623" s="52"/>
    </row>
    <row r="624" spans="3:3" x14ac:dyDescent="0.25">
      <c r="C624" s="52"/>
    </row>
    <row r="625" spans="3:3" x14ac:dyDescent="0.25">
      <c r="C625" s="52"/>
    </row>
    <row r="626" spans="3:3" x14ac:dyDescent="0.25">
      <c r="C626" s="52"/>
    </row>
    <row r="627" spans="3:3" x14ac:dyDescent="0.25">
      <c r="C627" s="52"/>
    </row>
    <row r="628" spans="3:3" x14ac:dyDescent="0.25">
      <c r="C628" s="52"/>
    </row>
    <row r="629" spans="3:3" x14ac:dyDescent="0.25">
      <c r="C629" s="52"/>
    </row>
    <row r="630" spans="3:3" x14ac:dyDescent="0.25">
      <c r="C630" s="52"/>
    </row>
    <row r="631" spans="3:3" x14ac:dyDescent="0.25">
      <c r="C631" s="52"/>
    </row>
    <row r="632" spans="3:3" x14ac:dyDescent="0.25">
      <c r="C632" s="52"/>
    </row>
    <row r="633" spans="3:3" x14ac:dyDescent="0.25">
      <c r="C633" s="52"/>
    </row>
    <row r="634" spans="3:3" x14ac:dyDescent="0.25">
      <c r="C634" s="52"/>
    </row>
    <row r="635" spans="3:3" x14ac:dyDescent="0.25">
      <c r="C635" s="52"/>
    </row>
    <row r="636" spans="3:3" x14ac:dyDescent="0.25">
      <c r="C636" s="52"/>
    </row>
    <row r="637" spans="3:3" x14ac:dyDescent="0.25">
      <c r="C637" s="52"/>
    </row>
    <row r="638" spans="3:3" x14ac:dyDescent="0.25">
      <c r="C638" s="52"/>
    </row>
    <row r="639" spans="3:3" x14ac:dyDescent="0.25">
      <c r="C639" s="52"/>
    </row>
    <row r="640" spans="3:3" x14ac:dyDescent="0.25">
      <c r="C640" s="52"/>
    </row>
    <row r="641" spans="3:3" x14ac:dyDescent="0.25">
      <c r="C641" s="52"/>
    </row>
    <row r="642" spans="3:3" x14ac:dyDescent="0.25">
      <c r="C642" s="52"/>
    </row>
    <row r="643" spans="3:3" x14ac:dyDescent="0.25">
      <c r="C643" s="52"/>
    </row>
    <row r="644" spans="3:3" x14ac:dyDescent="0.25">
      <c r="C644" s="52"/>
    </row>
    <row r="645" spans="3:3" x14ac:dyDescent="0.25">
      <c r="C645" s="52"/>
    </row>
    <row r="646" spans="3:3" x14ac:dyDescent="0.25">
      <c r="C646" s="52"/>
    </row>
  </sheetData>
  <mergeCells count="43">
    <mergeCell ref="A24:A26"/>
    <mergeCell ref="C24:C26"/>
    <mergeCell ref="I24:K24"/>
    <mergeCell ref="E24:G24"/>
    <mergeCell ref="A22:O22"/>
    <mergeCell ref="E25:F25"/>
    <mergeCell ref="M25:N25"/>
    <mergeCell ref="I25:J25"/>
    <mergeCell ref="K25:K26"/>
    <mergeCell ref="B24:B26"/>
    <mergeCell ref="B198:O198"/>
    <mergeCell ref="B153:O153"/>
    <mergeCell ref="B181:O181"/>
    <mergeCell ref="D24:D26"/>
    <mergeCell ref="L24:L26"/>
    <mergeCell ref="B95:O95"/>
    <mergeCell ref="B27:O27"/>
    <mergeCell ref="O25:O26"/>
    <mergeCell ref="M24:O24"/>
    <mergeCell ref="H24:H26"/>
    <mergeCell ref="G25:G26"/>
    <mergeCell ref="B186:O186"/>
    <mergeCell ref="B149:O149"/>
    <mergeCell ref="B1:O1"/>
    <mergeCell ref="B2:O2"/>
    <mergeCell ref="B3:O3"/>
    <mergeCell ref="B4:O4"/>
    <mergeCell ref="B6:N6"/>
    <mergeCell ref="B13:O13"/>
    <mergeCell ref="B14:N14"/>
    <mergeCell ref="B11:O11"/>
    <mergeCell ref="B12:N12"/>
    <mergeCell ref="B5:O5"/>
    <mergeCell ref="B7:O7"/>
    <mergeCell ref="B8:N8"/>
    <mergeCell ref="B9:O9"/>
    <mergeCell ref="B10:N10"/>
    <mergeCell ref="B19:O19"/>
    <mergeCell ref="B20:N20"/>
    <mergeCell ref="B17:O17"/>
    <mergeCell ref="B18:N18"/>
    <mergeCell ref="B15:O15"/>
    <mergeCell ref="B16:N16"/>
  </mergeCells>
  <phoneticPr fontId="2" type="noConversion"/>
  <pageMargins left="1.1811023622047245" right="0.39370078740157483" top="0.78740157480314965" bottom="0.78740157480314965" header="0" footer="0"/>
  <pageSetup paperSize="9" scale="4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591"/>
  <sheetViews>
    <sheetView showZeros="0" zoomScaleNormal="100" workbookViewId="0">
      <selection activeCell="Z22" sqref="Z22"/>
    </sheetView>
  </sheetViews>
  <sheetFormatPr defaultColWidth="9.140625" defaultRowHeight="15" x14ac:dyDescent="0.25"/>
  <cols>
    <col min="1" max="1" width="4.42578125" style="2" customWidth="1"/>
    <col min="2" max="2" width="38.42578125" style="2" customWidth="1"/>
    <col min="3" max="3" width="6.7109375" style="3" customWidth="1"/>
    <col min="4" max="11" width="10" style="2" hidden="1" customWidth="1"/>
    <col min="12" max="14" width="10.28515625" style="2" customWidth="1"/>
    <col min="15" max="15" width="11.140625" style="2" customWidth="1"/>
    <col min="16" max="17" width="9.140625" style="2" hidden="1" customWidth="1"/>
    <col min="18" max="19" width="9.140625" style="2" customWidth="1"/>
    <col min="20" max="16384" width="9.140625" style="2"/>
  </cols>
  <sheetData>
    <row r="1" spans="2:15" x14ac:dyDescent="0.25">
      <c r="B1" s="682" t="s">
        <v>268</v>
      </c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</row>
    <row r="2" spans="2:15" x14ac:dyDescent="0.25">
      <c r="B2" s="682" t="s">
        <v>467</v>
      </c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</row>
    <row r="3" spans="2:15" x14ac:dyDescent="0.25">
      <c r="B3" s="682" t="s">
        <v>522</v>
      </c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</row>
    <row r="4" spans="2:15" x14ac:dyDescent="0.25">
      <c r="B4" s="682" t="s">
        <v>279</v>
      </c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</row>
    <row r="5" spans="2:15" hidden="1" x14ac:dyDescent="0.25">
      <c r="B5" s="682" t="s">
        <v>524</v>
      </c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</row>
    <row r="6" spans="2:15" hidden="1" x14ac:dyDescent="0.25">
      <c r="B6" s="683" t="s">
        <v>334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3"/>
      <c r="O6" s="392"/>
    </row>
    <row r="7" spans="2:15" hidden="1" x14ac:dyDescent="0.25">
      <c r="B7" s="682" t="s">
        <v>470</v>
      </c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2"/>
      <c r="O7" s="682"/>
    </row>
    <row r="8" spans="2:15" ht="15" hidden="1" customHeight="1" x14ac:dyDescent="0.25">
      <c r="B8" s="683" t="s">
        <v>334</v>
      </c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507"/>
    </row>
    <row r="9" spans="2:15" hidden="1" x14ac:dyDescent="0.25">
      <c r="B9" s="682" t="s">
        <v>470</v>
      </c>
      <c r="C9" s="682"/>
      <c r="D9" s="682"/>
      <c r="E9" s="682"/>
      <c r="F9" s="682"/>
      <c r="G9" s="682"/>
      <c r="H9" s="682"/>
      <c r="I9" s="682"/>
      <c r="J9" s="682"/>
      <c r="K9" s="682"/>
      <c r="L9" s="682"/>
      <c r="M9" s="682"/>
      <c r="N9" s="682"/>
      <c r="O9" s="682"/>
    </row>
    <row r="10" spans="2:15" ht="15" hidden="1" customHeight="1" x14ac:dyDescent="0.25">
      <c r="B10" s="683" t="s">
        <v>334</v>
      </c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507"/>
    </row>
    <row r="11" spans="2:15" hidden="1" x14ac:dyDescent="0.25">
      <c r="B11" s="682" t="s">
        <v>470</v>
      </c>
      <c r="C11" s="682"/>
      <c r="D11" s="682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682"/>
    </row>
    <row r="12" spans="2:15" ht="15" hidden="1" customHeight="1" x14ac:dyDescent="0.25">
      <c r="B12" s="683" t="s">
        <v>334</v>
      </c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507"/>
    </row>
    <row r="13" spans="2:15" hidden="1" x14ac:dyDescent="0.25">
      <c r="B13" s="682" t="s">
        <v>470</v>
      </c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O13" s="682"/>
    </row>
    <row r="14" spans="2:15" ht="15" hidden="1" customHeight="1" x14ac:dyDescent="0.25">
      <c r="B14" s="683" t="s">
        <v>334</v>
      </c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507"/>
    </row>
    <row r="15" spans="2:15" hidden="1" x14ac:dyDescent="0.25">
      <c r="B15" s="682" t="s">
        <v>470</v>
      </c>
      <c r="C15" s="682"/>
      <c r="D15" s="682"/>
      <c r="E15" s="682"/>
      <c r="F15" s="682"/>
      <c r="G15" s="682"/>
      <c r="H15" s="682"/>
      <c r="I15" s="682"/>
      <c r="J15" s="682"/>
      <c r="K15" s="682"/>
      <c r="L15" s="682"/>
      <c r="M15" s="682"/>
      <c r="N15" s="682"/>
      <c r="O15" s="682"/>
    </row>
    <row r="16" spans="2:15" ht="15" hidden="1" customHeight="1" x14ac:dyDescent="0.25">
      <c r="B16" s="683" t="s">
        <v>334</v>
      </c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683"/>
      <c r="O16" s="507"/>
    </row>
    <row r="17" spans="1:15" x14ac:dyDescent="0.25"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</row>
    <row r="18" spans="1:15" ht="46.5" customHeight="1" x14ac:dyDescent="0.25">
      <c r="A18" s="611" t="s">
        <v>480</v>
      </c>
      <c r="B18" s="611"/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611"/>
      <c r="O18" s="611"/>
    </row>
    <row r="19" spans="1:15" ht="17.25" customHeight="1" x14ac:dyDescent="0.25">
      <c r="G19" s="4"/>
      <c r="H19" s="4"/>
      <c r="I19" s="4"/>
      <c r="J19" s="4"/>
      <c r="K19" s="4"/>
      <c r="L19" s="4"/>
      <c r="M19" s="4"/>
      <c r="N19" s="4"/>
      <c r="O19" s="4" t="s">
        <v>306</v>
      </c>
    </row>
    <row r="20" spans="1:15" ht="15" customHeight="1" x14ac:dyDescent="0.25">
      <c r="A20" s="616" t="s">
        <v>5</v>
      </c>
      <c r="B20" s="619" t="s">
        <v>267</v>
      </c>
      <c r="C20" s="619" t="s">
        <v>44</v>
      </c>
      <c r="D20" s="632" t="s">
        <v>276</v>
      </c>
      <c r="E20" s="636" t="s">
        <v>174</v>
      </c>
      <c r="F20" s="636"/>
      <c r="G20" s="637"/>
      <c r="H20" s="622" t="s">
        <v>278</v>
      </c>
      <c r="I20" s="625" t="s">
        <v>174</v>
      </c>
      <c r="J20" s="626"/>
      <c r="K20" s="627"/>
      <c r="L20" s="631" t="s">
        <v>0</v>
      </c>
      <c r="M20" s="640" t="s">
        <v>174</v>
      </c>
      <c r="N20" s="641"/>
      <c r="O20" s="642"/>
    </row>
    <row r="21" spans="1:15" x14ac:dyDescent="0.25">
      <c r="A21" s="617"/>
      <c r="B21" s="620"/>
      <c r="C21" s="620"/>
      <c r="D21" s="633"/>
      <c r="E21" s="637" t="s">
        <v>1</v>
      </c>
      <c r="F21" s="651"/>
      <c r="G21" s="638" t="s">
        <v>2</v>
      </c>
      <c r="H21" s="623"/>
      <c r="I21" s="650" t="s">
        <v>1</v>
      </c>
      <c r="J21" s="650"/>
      <c r="K21" s="615" t="s">
        <v>2</v>
      </c>
      <c r="L21" s="631"/>
      <c r="M21" s="631" t="s">
        <v>1</v>
      </c>
      <c r="N21" s="631"/>
      <c r="O21" s="614" t="s">
        <v>2</v>
      </c>
    </row>
    <row r="22" spans="1:15" ht="30.75" customHeight="1" x14ac:dyDescent="0.25">
      <c r="A22" s="618"/>
      <c r="B22" s="621"/>
      <c r="C22" s="621"/>
      <c r="D22" s="634"/>
      <c r="E22" s="133" t="s">
        <v>3</v>
      </c>
      <c r="F22" s="134" t="s">
        <v>4</v>
      </c>
      <c r="G22" s="638"/>
      <c r="H22" s="624"/>
      <c r="I22" s="136" t="s">
        <v>3</v>
      </c>
      <c r="J22" s="131" t="s">
        <v>4</v>
      </c>
      <c r="K22" s="615"/>
      <c r="L22" s="631"/>
      <c r="M22" s="132" t="s">
        <v>3</v>
      </c>
      <c r="N22" s="130" t="s">
        <v>4</v>
      </c>
      <c r="O22" s="614"/>
    </row>
    <row r="23" spans="1:15" ht="15.95" customHeight="1" x14ac:dyDescent="0.25">
      <c r="A23" s="5" t="s">
        <v>59</v>
      </c>
      <c r="B23" s="628" t="s">
        <v>6</v>
      </c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30"/>
    </row>
    <row r="24" spans="1:15" ht="15" customHeight="1" x14ac:dyDescent="0.25">
      <c r="A24" s="149" t="s">
        <v>163</v>
      </c>
      <c r="B24" s="78" t="s">
        <v>20</v>
      </c>
      <c r="C24" s="150"/>
      <c r="D24" s="151">
        <f t="shared" ref="D24:O24" si="0">SUM(D26:D41)</f>
        <v>293.40000000000003</v>
      </c>
      <c r="E24" s="151">
        <f t="shared" si="0"/>
        <v>293.40000000000003</v>
      </c>
      <c r="F24" s="151">
        <f t="shared" si="0"/>
        <v>247.2</v>
      </c>
      <c r="G24" s="151">
        <f t="shared" si="0"/>
        <v>0</v>
      </c>
      <c r="H24" s="152">
        <f t="shared" si="0"/>
        <v>0</v>
      </c>
      <c r="I24" s="152">
        <f t="shared" si="0"/>
        <v>0</v>
      </c>
      <c r="J24" s="152">
        <f t="shared" si="0"/>
        <v>0</v>
      </c>
      <c r="K24" s="152">
        <f t="shared" si="0"/>
        <v>0</v>
      </c>
      <c r="L24" s="78">
        <f t="shared" si="0"/>
        <v>293.40000000000003</v>
      </c>
      <c r="M24" s="78">
        <f t="shared" si="0"/>
        <v>293.40000000000003</v>
      </c>
      <c r="N24" s="78">
        <f t="shared" si="0"/>
        <v>247.2</v>
      </c>
      <c r="O24" s="78">
        <f t="shared" si="0"/>
        <v>0</v>
      </c>
    </row>
    <row r="25" spans="1:15" ht="15" customHeight="1" x14ac:dyDescent="0.25">
      <c r="A25" s="153"/>
      <c r="B25" s="154" t="s">
        <v>174</v>
      </c>
      <c r="C25" s="155"/>
      <c r="D25" s="156"/>
      <c r="E25" s="156"/>
      <c r="F25" s="156"/>
      <c r="G25" s="156"/>
      <c r="H25" s="77"/>
      <c r="I25" s="77"/>
      <c r="J25" s="77"/>
      <c r="K25" s="77"/>
      <c r="L25" s="29"/>
      <c r="M25" s="29"/>
      <c r="N25" s="29"/>
      <c r="O25" s="29"/>
    </row>
    <row r="26" spans="1:15" ht="26.25" x14ac:dyDescent="0.25">
      <c r="A26" s="153"/>
      <c r="B26" s="157" t="s">
        <v>182</v>
      </c>
      <c r="C26" s="7" t="s">
        <v>9</v>
      </c>
      <c r="D26" s="8">
        <f>E26+G26</f>
        <v>0.7</v>
      </c>
      <c r="E26" s="8">
        <v>0.7</v>
      </c>
      <c r="F26" s="8">
        <v>0.7</v>
      </c>
      <c r="G26" s="8"/>
      <c r="H26" s="9">
        <f>I26+K26</f>
        <v>0</v>
      </c>
      <c r="I26" s="9"/>
      <c r="J26" s="9"/>
      <c r="K26" s="9"/>
      <c r="L26" s="11">
        <f>M26+O26</f>
        <v>0.7</v>
      </c>
      <c r="M26" s="11">
        <f>E26+I26</f>
        <v>0.7</v>
      </c>
      <c r="N26" s="11">
        <f>F26+J26</f>
        <v>0.7</v>
      </c>
      <c r="O26" s="11">
        <f>G26+K26</f>
        <v>0</v>
      </c>
    </row>
    <row r="27" spans="1:15" ht="15" customHeight="1" x14ac:dyDescent="0.25">
      <c r="A27" s="153"/>
      <c r="B27" s="158" t="s">
        <v>178</v>
      </c>
      <c r="C27" s="30" t="s">
        <v>9</v>
      </c>
      <c r="D27" s="16">
        <f>E27+G27</f>
        <v>29</v>
      </c>
      <c r="E27" s="16">
        <v>29</v>
      </c>
      <c r="F27" s="16">
        <v>28.4</v>
      </c>
      <c r="G27" s="16"/>
      <c r="H27" s="9">
        <f t="shared" ref="H27:H41" si="1">I27+K27</f>
        <v>0</v>
      </c>
      <c r="I27" s="9"/>
      <c r="J27" s="9"/>
      <c r="K27" s="9"/>
      <c r="L27" s="12">
        <f>M27+O27</f>
        <v>29</v>
      </c>
      <c r="M27" s="11">
        <f t="shared" ref="M27:M31" si="2">E27+I27</f>
        <v>29</v>
      </c>
      <c r="N27" s="11">
        <f t="shared" ref="N27:N32" si="3">F27+J27</f>
        <v>28.4</v>
      </c>
      <c r="O27" s="11">
        <f t="shared" ref="O27:O32" si="4">G27+K27</f>
        <v>0</v>
      </c>
    </row>
    <row r="28" spans="1:15" ht="26.25" x14ac:dyDescent="0.25">
      <c r="A28" s="153"/>
      <c r="B28" s="158" t="s">
        <v>184</v>
      </c>
      <c r="C28" s="30" t="s">
        <v>9</v>
      </c>
      <c r="D28" s="16">
        <f t="shared" ref="D28:D41" si="5">E28+G28</f>
        <v>8.1999999999999993</v>
      </c>
      <c r="E28" s="16">
        <v>8.1999999999999993</v>
      </c>
      <c r="F28" s="16">
        <v>8.1</v>
      </c>
      <c r="G28" s="16"/>
      <c r="H28" s="9">
        <f t="shared" si="1"/>
        <v>0</v>
      </c>
      <c r="I28" s="10"/>
      <c r="J28" s="10"/>
      <c r="K28" s="10"/>
      <c r="L28" s="12">
        <f t="shared" ref="L28:L41" si="6">M28+O28</f>
        <v>8.1999999999999993</v>
      </c>
      <c r="M28" s="12">
        <f t="shared" si="2"/>
        <v>8.1999999999999993</v>
      </c>
      <c r="N28" s="12">
        <f t="shared" si="3"/>
        <v>8.1</v>
      </c>
      <c r="O28" s="12">
        <f t="shared" si="4"/>
        <v>0</v>
      </c>
    </row>
    <row r="29" spans="1:15" ht="26.25" x14ac:dyDescent="0.25">
      <c r="A29" s="153"/>
      <c r="B29" s="158" t="s">
        <v>180</v>
      </c>
      <c r="C29" s="30" t="s">
        <v>9</v>
      </c>
      <c r="D29" s="16">
        <f t="shared" si="5"/>
        <v>28.8</v>
      </c>
      <c r="E29" s="16">
        <v>28.8</v>
      </c>
      <c r="F29" s="16">
        <v>23.5</v>
      </c>
      <c r="G29" s="16"/>
      <c r="H29" s="9">
        <f t="shared" si="1"/>
        <v>0</v>
      </c>
      <c r="I29" s="10"/>
      <c r="J29" s="10"/>
      <c r="K29" s="10"/>
      <c r="L29" s="12">
        <f t="shared" si="6"/>
        <v>28.8</v>
      </c>
      <c r="M29" s="12">
        <f t="shared" si="2"/>
        <v>28.8</v>
      </c>
      <c r="N29" s="12">
        <f t="shared" si="3"/>
        <v>23.5</v>
      </c>
      <c r="O29" s="12">
        <f t="shared" si="4"/>
        <v>0</v>
      </c>
    </row>
    <row r="30" spans="1:15" ht="15" customHeight="1" x14ac:dyDescent="0.25">
      <c r="A30" s="153"/>
      <c r="B30" s="159" t="s">
        <v>185</v>
      </c>
      <c r="C30" s="30" t="s">
        <v>9</v>
      </c>
      <c r="D30" s="16">
        <f t="shared" si="5"/>
        <v>17</v>
      </c>
      <c r="E30" s="16">
        <v>17</v>
      </c>
      <c r="F30" s="16">
        <v>15.9</v>
      </c>
      <c r="G30" s="16"/>
      <c r="H30" s="9">
        <f t="shared" si="1"/>
        <v>0</v>
      </c>
      <c r="I30" s="10"/>
      <c r="J30" s="10"/>
      <c r="K30" s="10"/>
      <c r="L30" s="12">
        <f t="shared" si="6"/>
        <v>17</v>
      </c>
      <c r="M30" s="12">
        <f t="shared" si="2"/>
        <v>17</v>
      </c>
      <c r="N30" s="12">
        <f t="shared" si="3"/>
        <v>15.9</v>
      </c>
      <c r="O30" s="12">
        <f t="shared" si="4"/>
        <v>0</v>
      </c>
    </row>
    <row r="31" spans="1:15" ht="26.25" x14ac:dyDescent="0.25">
      <c r="A31" s="153"/>
      <c r="B31" s="158" t="s">
        <v>179</v>
      </c>
      <c r="C31" s="30" t="s">
        <v>9</v>
      </c>
      <c r="D31" s="16">
        <f t="shared" si="5"/>
        <v>6.4</v>
      </c>
      <c r="E31" s="16">
        <v>6.4</v>
      </c>
      <c r="F31" s="16">
        <v>6.2</v>
      </c>
      <c r="G31" s="16"/>
      <c r="H31" s="9">
        <f t="shared" si="1"/>
        <v>0</v>
      </c>
      <c r="I31" s="10"/>
      <c r="J31" s="10"/>
      <c r="K31" s="10"/>
      <c r="L31" s="12">
        <f t="shared" si="6"/>
        <v>6.4</v>
      </c>
      <c r="M31" s="12">
        <f t="shared" si="2"/>
        <v>6.4</v>
      </c>
      <c r="N31" s="12">
        <f t="shared" si="3"/>
        <v>6.2</v>
      </c>
      <c r="O31" s="12">
        <f t="shared" si="4"/>
        <v>0</v>
      </c>
    </row>
    <row r="32" spans="1:15" ht="39" x14ac:dyDescent="0.25">
      <c r="A32" s="153"/>
      <c r="B32" s="157" t="s">
        <v>501</v>
      </c>
      <c r="C32" s="15" t="s">
        <v>9</v>
      </c>
      <c r="D32" s="16">
        <f t="shared" si="5"/>
        <v>2.7</v>
      </c>
      <c r="E32" s="16">
        <v>2.7</v>
      </c>
      <c r="F32" s="16">
        <v>2.7</v>
      </c>
      <c r="G32" s="16"/>
      <c r="H32" s="9">
        <f t="shared" si="1"/>
        <v>0</v>
      </c>
      <c r="I32" s="10"/>
      <c r="J32" s="10"/>
      <c r="K32" s="10"/>
      <c r="L32" s="12">
        <f t="shared" si="6"/>
        <v>2.7</v>
      </c>
      <c r="M32" s="12">
        <f>E32+I32</f>
        <v>2.7</v>
      </c>
      <c r="N32" s="12">
        <f t="shared" si="3"/>
        <v>2.7</v>
      </c>
      <c r="O32" s="12">
        <f t="shared" si="4"/>
        <v>0</v>
      </c>
    </row>
    <row r="33" spans="1:15" ht="26.25" x14ac:dyDescent="0.25">
      <c r="A33" s="153"/>
      <c r="B33" s="158" t="s">
        <v>197</v>
      </c>
      <c r="C33" s="30" t="s">
        <v>9</v>
      </c>
      <c r="D33" s="16">
        <f t="shared" si="5"/>
        <v>1.4</v>
      </c>
      <c r="E33" s="16">
        <v>1.4</v>
      </c>
      <c r="F33" s="16">
        <v>1.4</v>
      </c>
      <c r="G33" s="16"/>
      <c r="H33" s="9">
        <f t="shared" si="1"/>
        <v>0</v>
      </c>
      <c r="I33" s="10"/>
      <c r="J33" s="10"/>
      <c r="K33" s="10"/>
      <c r="L33" s="12">
        <f t="shared" si="6"/>
        <v>1.4</v>
      </c>
      <c r="M33" s="12">
        <f t="shared" ref="M33:N41" si="7">E33+I33</f>
        <v>1.4</v>
      </c>
      <c r="N33" s="12">
        <f t="shared" ref="N33:N41" si="8">F33+J33</f>
        <v>1.4</v>
      </c>
      <c r="O33" s="12">
        <f t="shared" ref="O33:O41" si="9">G33+K33</f>
        <v>0</v>
      </c>
    </row>
    <row r="34" spans="1:15" ht="15" customHeight="1" x14ac:dyDescent="0.25">
      <c r="A34" s="153"/>
      <c r="B34" s="158" t="s">
        <v>183</v>
      </c>
      <c r="C34" s="30" t="s">
        <v>23</v>
      </c>
      <c r="D34" s="16">
        <f t="shared" si="5"/>
        <v>19.7</v>
      </c>
      <c r="E34" s="16">
        <v>19.7</v>
      </c>
      <c r="F34" s="16">
        <v>16.8</v>
      </c>
      <c r="G34" s="16"/>
      <c r="H34" s="9">
        <f t="shared" si="1"/>
        <v>0</v>
      </c>
      <c r="I34" s="10"/>
      <c r="J34" s="10"/>
      <c r="K34" s="10"/>
      <c r="L34" s="12">
        <f t="shared" si="6"/>
        <v>19.7</v>
      </c>
      <c r="M34" s="12">
        <f t="shared" si="7"/>
        <v>19.7</v>
      </c>
      <c r="N34" s="12">
        <f t="shared" si="7"/>
        <v>16.8</v>
      </c>
      <c r="O34" s="12">
        <f t="shared" si="9"/>
        <v>0</v>
      </c>
    </row>
    <row r="35" spans="1:15" ht="15" customHeight="1" x14ac:dyDescent="0.25">
      <c r="A35" s="153"/>
      <c r="B35" s="159" t="s">
        <v>176</v>
      </c>
      <c r="C35" s="30" t="s">
        <v>23</v>
      </c>
      <c r="D35" s="16">
        <f t="shared" si="5"/>
        <v>24.6</v>
      </c>
      <c r="E35" s="16">
        <v>24.6</v>
      </c>
      <c r="F35" s="16">
        <v>21.7</v>
      </c>
      <c r="G35" s="16"/>
      <c r="H35" s="9">
        <f t="shared" si="1"/>
        <v>0</v>
      </c>
      <c r="I35" s="10"/>
      <c r="J35" s="10"/>
      <c r="K35" s="10"/>
      <c r="L35" s="12">
        <f t="shared" si="6"/>
        <v>24.6</v>
      </c>
      <c r="M35" s="12">
        <f t="shared" si="7"/>
        <v>24.6</v>
      </c>
      <c r="N35" s="12">
        <f t="shared" si="8"/>
        <v>21.7</v>
      </c>
      <c r="O35" s="12">
        <f t="shared" si="9"/>
        <v>0</v>
      </c>
    </row>
    <row r="36" spans="1:15" ht="15" customHeight="1" x14ac:dyDescent="0.25">
      <c r="A36" s="153"/>
      <c r="B36" s="158" t="s">
        <v>188</v>
      </c>
      <c r="C36" s="30" t="s">
        <v>25</v>
      </c>
      <c r="D36" s="16">
        <f t="shared" si="5"/>
        <v>89.8</v>
      </c>
      <c r="E36" s="16">
        <v>89.8</v>
      </c>
      <c r="F36" s="16">
        <v>80.3</v>
      </c>
      <c r="G36" s="16"/>
      <c r="H36" s="9">
        <f t="shared" si="1"/>
        <v>0</v>
      </c>
      <c r="I36" s="10"/>
      <c r="J36" s="10"/>
      <c r="K36" s="10"/>
      <c r="L36" s="12">
        <f t="shared" si="6"/>
        <v>89.8</v>
      </c>
      <c r="M36" s="12">
        <f t="shared" si="7"/>
        <v>89.8</v>
      </c>
      <c r="N36" s="12">
        <f t="shared" si="8"/>
        <v>80.3</v>
      </c>
      <c r="O36" s="12">
        <f t="shared" si="9"/>
        <v>0</v>
      </c>
    </row>
    <row r="37" spans="1:15" ht="39" x14ac:dyDescent="0.25">
      <c r="A37" s="153"/>
      <c r="B37" s="158" t="s">
        <v>190</v>
      </c>
      <c r="C37" s="30" t="s">
        <v>24</v>
      </c>
      <c r="D37" s="16">
        <f t="shared" si="5"/>
        <v>0.2</v>
      </c>
      <c r="E37" s="16">
        <v>0.2</v>
      </c>
      <c r="F37" s="16">
        <v>0.2</v>
      </c>
      <c r="G37" s="16"/>
      <c r="H37" s="9">
        <f t="shared" si="1"/>
        <v>0</v>
      </c>
      <c r="I37" s="10"/>
      <c r="J37" s="10"/>
      <c r="K37" s="10"/>
      <c r="L37" s="12">
        <f t="shared" si="6"/>
        <v>0.2</v>
      </c>
      <c r="M37" s="12">
        <f t="shared" si="7"/>
        <v>0.2</v>
      </c>
      <c r="N37" s="12">
        <f t="shared" si="8"/>
        <v>0.2</v>
      </c>
      <c r="O37" s="12">
        <f t="shared" si="9"/>
        <v>0</v>
      </c>
    </row>
    <row r="38" spans="1:15" ht="15" customHeight="1" x14ac:dyDescent="0.25">
      <c r="A38" s="153"/>
      <c r="B38" s="158" t="s">
        <v>351</v>
      </c>
      <c r="C38" s="30" t="s">
        <v>25</v>
      </c>
      <c r="D38" s="16">
        <f t="shared" ref="D38" si="10">E38+G38</f>
        <v>15</v>
      </c>
      <c r="E38" s="16">
        <v>15</v>
      </c>
      <c r="F38" s="16">
        <v>10.8</v>
      </c>
      <c r="G38" s="16"/>
      <c r="H38" s="9">
        <f t="shared" ref="H38" si="11">I38+K38</f>
        <v>0</v>
      </c>
      <c r="I38" s="10"/>
      <c r="J38" s="10"/>
      <c r="K38" s="10"/>
      <c r="L38" s="12">
        <f t="shared" ref="L38" si="12">M38+O38</f>
        <v>15</v>
      </c>
      <c r="M38" s="12">
        <f t="shared" ref="M38" si="13">E38+I38</f>
        <v>15</v>
      </c>
      <c r="N38" s="12">
        <f t="shared" ref="N38" si="14">F38+J38</f>
        <v>10.8</v>
      </c>
      <c r="O38" s="12">
        <f t="shared" ref="O38" si="15">G38+K38</f>
        <v>0</v>
      </c>
    </row>
    <row r="39" spans="1:15" ht="27.75" customHeight="1" x14ac:dyDescent="0.25">
      <c r="A39" s="153"/>
      <c r="B39" s="159" t="s">
        <v>186</v>
      </c>
      <c r="C39" s="30" t="s">
        <v>24</v>
      </c>
      <c r="D39" s="16">
        <f t="shared" si="5"/>
        <v>6.2</v>
      </c>
      <c r="E39" s="16">
        <v>6.2</v>
      </c>
      <c r="F39" s="16"/>
      <c r="G39" s="16"/>
      <c r="H39" s="9">
        <f t="shared" si="1"/>
        <v>0</v>
      </c>
      <c r="I39" s="10"/>
      <c r="J39" s="10"/>
      <c r="K39" s="10"/>
      <c r="L39" s="12">
        <f t="shared" si="6"/>
        <v>6.2</v>
      </c>
      <c r="M39" s="12">
        <f t="shared" si="7"/>
        <v>6.2</v>
      </c>
      <c r="N39" s="12">
        <f t="shared" si="8"/>
        <v>0</v>
      </c>
      <c r="O39" s="12">
        <f t="shared" si="9"/>
        <v>0</v>
      </c>
    </row>
    <row r="40" spans="1:15" ht="16.5" customHeight="1" x14ac:dyDescent="0.25">
      <c r="A40" s="153"/>
      <c r="B40" s="159" t="s">
        <v>187</v>
      </c>
      <c r="C40" s="30" t="s">
        <v>24</v>
      </c>
      <c r="D40" s="16">
        <f t="shared" si="5"/>
        <v>22.1</v>
      </c>
      <c r="E40" s="16">
        <v>22.1</v>
      </c>
      <c r="F40" s="16">
        <v>17.8</v>
      </c>
      <c r="G40" s="16"/>
      <c r="H40" s="9">
        <f t="shared" si="1"/>
        <v>0</v>
      </c>
      <c r="I40" s="10"/>
      <c r="J40" s="10"/>
      <c r="K40" s="10"/>
      <c r="L40" s="12">
        <f t="shared" si="6"/>
        <v>22.1</v>
      </c>
      <c r="M40" s="12">
        <f t="shared" si="7"/>
        <v>22.1</v>
      </c>
      <c r="N40" s="12">
        <f t="shared" si="8"/>
        <v>17.8</v>
      </c>
      <c r="O40" s="12">
        <f t="shared" si="9"/>
        <v>0</v>
      </c>
    </row>
    <row r="41" spans="1:15" ht="15" customHeight="1" x14ac:dyDescent="0.25">
      <c r="A41" s="153"/>
      <c r="B41" s="159" t="s">
        <v>189</v>
      </c>
      <c r="C41" s="30" t="s">
        <v>24</v>
      </c>
      <c r="D41" s="16">
        <f t="shared" si="5"/>
        <v>21.6</v>
      </c>
      <c r="E41" s="16">
        <v>21.6</v>
      </c>
      <c r="F41" s="16">
        <v>12.7</v>
      </c>
      <c r="G41" s="16"/>
      <c r="H41" s="9">
        <f t="shared" si="1"/>
        <v>0</v>
      </c>
      <c r="I41" s="10"/>
      <c r="J41" s="10"/>
      <c r="K41" s="10"/>
      <c r="L41" s="12">
        <f t="shared" si="6"/>
        <v>21.6</v>
      </c>
      <c r="M41" s="12">
        <f t="shared" si="7"/>
        <v>21.6</v>
      </c>
      <c r="N41" s="12">
        <f t="shared" si="8"/>
        <v>12.7</v>
      </c>
      <c r="O41" s="12">
        <f t="shared" si="9"/>
        <v>0</v>
      </c>
    </row>
    <row r="42" spans="1:15" ht="15" customHeight="1" x14ac:dyDescent="0.25">
      <c r="A42" s="149" t="s">
        <v>60</v>
      </c>
      <c r="B42" s="29" t="s">
        <v>7</v>
      </c>
      <c r="C42" s="160"/>
      <c r="D42" s="156">
        <f>SUM(D44:D46)</f>
        <v>14.6</v>
      </c>
      <c r="E42" s="156">
        <f>SUM(E44:E46)</f>
        <v>14.6</v>
      </c>
      <c r="F42" s="156">
        <f>SUM(F44:F46)</f>
        <v>13.1</v>
      </c>
      <c r="G42" s="156">
        <f>SUM(G44:G46)</f>
        <v>0</v>
      </c>
      <c r="H42" s="77">
        <f t="shared" ref="H42:O42" si="16">SUM(H44:H46)</f>
        <v>0</v>
      </c>
      <c r="I42" s="77">
        <f t="shared" si="16"/>
        <v>0</v>
      </c>
      <c r="J42" s="77">
        <f t="shared" si="16"/>
        <v>0</v>
      </c>
      <c r="K42" s="77">
        <f t="shared" si="16"/>
        <v>0</v>
      </c>
      <c r="L42" s="29">
        <f t="shared" si="16"/>
        <v>14.6</v>
      </c>
      <c r="M42" s="29">
        <f t="shared" si="16"/>
        <v>14.6</v>
      </c>
      <c r="N42" s="29">
        <f t="shared" si="16"/>
        <v>13.1</v>
      </c>
      <c r="O42" s="29">
        <f t="shared" si="16"/>
        <v>0</v>
      </c>
    </row>
    <row r="43" spans="1:15" ht="15" customHeight="1" x14ac:dyDescent="0.25">
      <c r="A43" s="153"/>
      <c r="B43" s="154" t="s">
        <v>174</v>
      </c>
      <c r="C43" s="155"/>
      <c r="D43" s="156"/>
      <c r="E43" s="156"/>
      <c r="F43" s="156"/>
      <c r="G43" s="156"/>
      <c r="H43" s="77"/>
      <c r="I43" s="77"/>
      <c r="J43" s="77"/>
      <c r="K43" s="77"/>
      <c r="L43" s="29"/>
      <c r="M43" s="29"/>
      <c r="N43" s="29"/>
      <c r="O43" s="29"/>
    </row>
    <row r="44" spans="1:15" ht="15" customHeight="1" x14ac:dyDescent="0.25">
      <c r="A44" s="153"/>
      <c r="B44" s="157" t="s">
        <v>188</v>
      </c>
      <c r="C44" s="7" t="s">
        <v>25</v>
      </c>
      <c r="D44" s="8">
        <f>E44+G44</f>
        <v>14.4</v>
      </c>
      <c r="E44" s="8">
        <v>14.4</v>
      </c>
      <c r="F44" s="8">
        <v>13.1</v>
      </c>
      <c r="G44" s="8"/>
      <c r="H44" s="9">
        <f>I44+K44</f>
        <v>0</v>
      </c>
      <c r="I44" s="9"/>
      <c r="J44" s="9"/>
      <c r="K44" s="9"/>
      <c r="L44" s="11">
        <f>M44+O44</f>
        <v>14.4</v>
      </c>
      <c r="M44" s="11">
        <f t="shared" ref="M44:O45" si="17">E44+I44</f>
        <v>14.4</v>
      </c>
      <c r="N44" s="11">
        <f t="shared" si="17"/>
        <v>13.1</v>
      </c>
      <c r="O44" s="11">
        <f t="shared" si="17"/>
        <v>0</v>
      </c>
    </row>
    <row r="45" spans="1:15" ht="39" hidden="1" x14ac:dyDescent="0.25">
      <c r="A45" s="153"/>
      <c r="B45" s="158" t="s">
        <v>317</v>
      </c>
      <c r="C45" s="15" t="s">
        <v>9</v>
      </c>
      <c r="D45" s="8">
        <f>E45+G45</f>
        <v>0</v>
      </c>
      <c r="E45" s="8"/>
      <c r="F45" s="8"/>
      <c r="G45" s="8"/>
      <c r="H45" s="9">
        <f>I45+K45</f>
        <v>0</v>
      </c>
      <c r="I45" s="9"/>
      <c r="J45" s="9"/>
      <c r="K45" s="9"/>
      <c r="L45" s="11">
        <f>M45+O45</f>
        <v>0</v>
      </c>
      <c r="M45" s="11">
        <f t="shared" si="17"/>
        <v>0</v>
      </c>
      <c r="N45" s="11">
        <f t="shared" si="17"/>
        <v>0</v>
      </c>
      <c r="O45" s="11">
        <f t="shared" si="17"/>
        <v>0</v>
      </c>
    </row>
    <row r="46" spans="1:15" ht="26.25" x14ac:dyDescent="0.25">
      <c r="A46" s="153"/>
      <c r="B46" s="158" t="s">
        <v>342</v>
      </c>
      <c r="C46" s="30" t="s">
        <v>25</v>
      </c>
      <c r="D46" s="16">
        <f>E46+G46</f>
        <v>0.2</v>
      </c>
      <c r="E46" s="16">
        <v>0.2</v>
      </c>
      <c r="F46" s="16"/>
      <c r="G46" s="16"/>
      <c r="H46" s="10">
        <f>I46+K46</f>
        <v>0</v>
      </c>
      <c r="I46" s="10"/>
      <c r="J46" s="10"/>
      <c r="K46" s="10"/>
      <c r="L46" s="12">
        <f>M46+O46</f>
        <v>0.2</v>
      </c>
      <c r="M46" s="12">
        <f>E46+H46</f>
        <v>0.2</v>
      </c>
      <c r="N46" s="12">
        <f>F46+I46</f>
        <v>0</v>
      </c>
      <c r="O46" s="12">
        <f>G46+J46</f>
        <v>0</v>
      </c>
    </row>
    <row r="47" spans="1:15" ht="15" customHeight="1" x14ac:dyDescent="0.25">
      <c r="A47" s="149" t="s">
        <v>61</v>
      </c>
      <c r="B47" s="29" t="s">
        <v>10</v>
      </c>
      <c r="C47" s="160"/>
      <c r="D47" s="156">
        <f>SUM(D49:D51)</f>
        <v>14.1</v>
      </c>
      <c r="E47" s="156">
        <f>SUM(E49:E51)</f>
        <v>14.1</v>
      </c>
      <c r="F47" s="156">
        <f>SUM(F49:F51)</f>
        <v>13</v>
      </c>
      <c r="G47" s="156">
        <f>SUM(G49:G51)</f>
        <v>0</v>
      </c>
      <c r="H47" s="77">
        <f>SUM(H49:H51)</f>
        <v>0</v>
      </c>
      <c r="I47" s="77">
        <f t="shared" ref="I47:K47" si="18">SUM(I49:I51)</f>
        <v>0</v>
      </c>
      <c r="J47" s="77">
        <f t="shared" si="18"/>
        <v>0</v>
      </c>
      <c r="K47" s="77">
        <f t="shared" si="18"/>
        <v>0</v>
      </c>
      <c r="L47" s="29">
        <f>SUM(L49:L51)</f>
        <v>14.1</v>
      </c>
      <c r="M47" s="29">
        <f>SUM(M49:M51)</f>
        <v>14.1</v>
      </c>
      <c r="N47" s="29">
        <f>SUM(N49:N51)</f>
        <v>13</v>
      </c>
      <c r="O47" s="29">
        <f>SUM(O49:O51)</f>
        <v>0</v>
      </c>
    </row>
    <row r="48" spans="1:15" ht="15" customHeight="1" x14ac:dyDescent="0.25">
      <c r="A48" s="153"/>
      <c r="B48" s="154" t="s">
        <v>174</v>
      </c>
      <c r="C48" s="155"/>
      <c r="D48" s="156">
        <f>E48+G48</f>
        <v>0</v>
      </c>
      <c r="E48" s="156"/>
      <c r="F48" s="156"/>
      <c r="G48" s="156"/>
      <c r="H48" s="77">
        <f>I48+K48</f>
        <v>0</v>
      </c>
      <c r="I48" s="77"/>
      <c r="J48" s="77"/>
      <c r="K48" s="77"/>
      <c r="L48" s="29">
        <f>M48+O48</f>
        <v>0</v>
      </c>
      <c r="M48" s="29"/>
      <c r="N48" s="29"/>
      <c r="O48" s="29"/>
    </row>
    <row r="49" spans="1:15" ht="15" customHeight="1" x14ac:dyDescent="0.25">
      <c r="A49" s="153"/>
      <c r="B49" s="157" t="s">
        <v>188</v>
      </c>
      <c r="C49" s="7" t="s">
        <v>25</v>
      </c>
      <c r="D49" s="8">
        <f>E49+G49</f>
        <v>13.9</v>
      </c>
      <c r="E49" s="8">
        <v>13.9</v>
      </c>
      <c r="F49" s="8">
        <v>13</v>
      </c>
      <c r="G49" s="8"/>
      <c r="H49" s="9">
        <f>I49+K49</f>
        <v>0</v>
      </c>
      <c r="I49" s="9"/>
      <c r="J49" s="9"/>
      <c r="K49" s="9"/>
      <c r="L49" s="11">
        <f>M49+O49</f>
        <v>13.9</v>
      </c>
      <c r="M49" s="11">
        <f t="shared" ref="M49:O50" si="19">E49+I49</f>
        <v>13.9</v>
      </c>
      <c r="N49" s="11">
        <f t="shared" si="19"/>
        <v>13</v>
      </c>
      <c r="O49" s="11">
        <f t="shared" si="19"/>
        <v>0</v>
      </c>
    </row>
    <row r="50" spans="1:15" ht="39" hidden="1" x14ac:dyDescent="0.25">
      <c r="A50" s="153"/>
      <c r="B50" s="158" t="s">
        <v>317</v>
      </c>
      <c r="C50" s="15" t="s">
        <v>9</v>
      </c>
      <c r="D50" s="8">
        <f>E50+G50</f>
        <v>0</v>
      </c>
      <c r="E50" s="8"/>
      <c r="F50" s="8"/>
      <c r="G50" s="8"/>
      <c r="H50" s="9">
        <f>I50+K50</f>
        <v>0</v>
      </c>
      <c r="I50" s="9"/>
      <c r="J50" s="9"/>
      <c r="K50" s="9"/>
      <c r="L50" s="11">
        <f>M50+O50</f>
        <v>0</v>
      </c>
      <c r="M50" s="11">
        <f t="shared" si="19"/>
        <v>0</v>
      </c>
      <c r="N50" s="11">
        <f t="shared" si="19"/>
        <v>0</v>
      </c>
      <c r="O50" s="11">
        <f t="shared" si="19"/>
        <v>0</v>
      </c>
    </row>
    <row r="51" spans="1:15" ht="26.25" x14ac:dyDescent="0.25">
      <c r="A51" s="153"/>
      <c r="B51" s="158" t="s">
        <v>342</v>
      </c>
      <c r="C51" s="30" t="s">
        <v>25</v>
      </c>
      <c r="D51" s="16">
        <f>E51+G51</f>
        <v>0.2</v>
      </c>
      <c r="E51" s="16">
        <v>0.2</v>
      </c>
      <c r="F51" s="16"/>
      <c r="G51" s="16"/>
      <c r="H51" s="10">
        <f>I51+K51</f>
        <v>0</v>
      </c>
      <c r="I51" s="10"/>
      <c r="J51" s="10"/>
      <c r="K51" s="10"/>
      <c r="L51" s="12">
        <f>M51+O51</f>
        <v>0.2</v>
      </c>
      <c r="M51" s="12">
        <f>E51+H51</f>
        <v>0.2</v>
      </c>
      <c r="N51" s="12">
        <f>F51+I51</f>
        <v>0</v>
      </c>
      <c r="O51" s="12">
        <f>G51+J51</f>
        <v>0</v>
      </c>
    </row>
    <row r="52" spans="1:15" ht="15" customHeight="1" x14ac:dyDescent="0.25">
      <c r="A52" s="149" t="s">
        <v>62</v>
      </c>
      <c r="B52" s="29" t="s">
        <v>11</v>
      </c>
      <c r="C52" s="160"/>
      <c r="D52" s="156">
        <f>SUM(D54:D56)</f>
        <v>14.399999999999999</v>
      </c>
      <c r="E52" s="156">
        <f>SUM(E54:E56)</f>
        <v>14.399999999999999</v>
      </c>
      <c r="F52" s="156">
        <f>SUM(F54:F56)</f>
        <v>12.8</v>
      </c>
      <c r="G52" s="156">
        <f>SUM(G54:G56)</f>
        <v>0</v>
      </c>
      <c r="H52" s="77">
        <f>SUM(H54:H56)</f>
        <v>0</v>
      </c>
      <c r="I52" s="77">
        <f t="shared" ref="I52:J52" si="20">SUM(I54:I56)</f>
        <v>0</v>
      </c>
      <c r="J52" s="77">
        <f t="shared" si="20"/>
        <v>0</v>
      </c>
      <c r="K52" s="77">
        <f>SUM(K54:K56)</f>
        <v>0</v>
      </c>
      <c r="L52" s="29">
        <f>SUM(L54:L56)</f>
        <v>14.399999999999999</v>
      </c>
      <c r="M52" s="29">
        <f>SUM(M54:M56)</f>
        <v>14.399999999999999</v>
      </c>
      <c r="N52" s="29">
        <f>SUM(N54:N56)</f>
        <v>12.8</v>
      </c>
      <c r="O52" s="29">
        <f>SUM(O54:O56)</f>
        <v>0</v>
      </c>
    </row>
    <row r="53" spans="1:15" ht="15" customHeight="1" x14ac:dyDescent="0.25">
      <c r="A53" s="153"/>
      <c r="B53" s="154" t="s">
        <v>174</v>
      </c>
      <c r="C53" s="155"/>
      <c r="D53" s="156">
        <f>E53+G53</f>
        <v>0</v>
      </c>
      <c r="E53" s="156"/>
      <c r="F53" s="156"/>
      <c r="G53" s="156"/>
      <c r="H53" s="77">
        <f>I53+K53</f>
        <v>0</v>
      </c>
      <c r="I53" s="77"/>
      <c r="J53" s="77"/>
      <c r="K53" s="77"/>
      <c r="L53" s="29">
        <f>M53+O53</f>
        <v>0</v>
      </c>
      <c r="M53" s="29"/>
      <c r="N53" s="29"/>
      <c r="O53" s="29"/>
    </row>
    <row r="54" spans="1:15" ht="15" customHeight="1" x14ac:dyDescent="0.25">
      <c r="A54" s="153"/>
      <c r="B54" s="157" t="s">
        <v>188</v>
      </c>
      <c r="C54" s="7" t="s">
        <v>25</v>
      </c>
      <c r="D54" s="8">
        <f>E54+G54</f>
        <v>14.2</v>
      </c>
      <c r="E54" s="8">
        <v>14.2</v>
      </c>
      <c r="F54" s="8">
        <v>12.8</v>
      </c>
      <c r="G54" s="8"/>
      <c r="H54" s="9">
        <f>I54+K54</f>
        <v>0</v>
      </c>
      <c r="I54" s="9"/>
      <c r="J54" s="9"/>
      <c r="K54" s="9"/>
      <c r="L54" s="11">
        <f>M54+O54</f>
        <v>14.2</v>
      </c>
      <c r="M54" s="11">
        <f>E54+I54</f>
        <v>14.2</v>
      </c>
      <c r="N54" s="11">
        <f>F54+J54</f>
        <v>12.8</v>
      </c>
      <c r="O54" s="11">
        <f>G54+K54</f>
        <v>0</v>
      </c>
    </row>
    <row r="55" spans="1:15" ht="39" hidden="1" x14ac:dyDescent="0.25">
      <c r="A55" s="153"/>
      <c r="B55" s="158" t="s">
        <v>317</v>
      </c>
      <c r="C55" s="15" t="s">
        <v>9</v>
      </c>
      <c r="D55" s="8">
        <f>E55+G55</f>
        <v>0</v>
      </c>
      <c r="E55" s="8"/>
      <c r="F55" s="8"/>
      <c r="G55" s="8"/>
      <c r="H55" s="9">
        <f>I55+K55</f>
        <v>0</v>
      </c>
      <c r="I55" s="9"/>
      <c r="J55" s="9"/>
      <c r="K55" s="9"/>
      <c r="L55" s="11">
        <f>M55+O55</f>
        <v>0</v>
      </c>
      <c r="M55" s="11">
        <f>E55+I55</f>
        <v>0</v>
      </c>
      <c r="N55" s="11">
        <f>F55+J55</f>
        <v>0</v>
      </c>
      <c r="O55" s="11"/>
    </row>
    <row r="56" spans="1:15" ht="26.25" x14ac:dyDescent="0.25">
      <c r="A56" s="161"/>
      <c r="B56" s="158" t="s">
        <v>342</v>
      </c>
      <c r="C56" s="30" t="s">
        <v>25</v>
      </c>
      <c r="D56" s="16">
        <f>E56+G56</f>
        <v>0.2</v>
      </c>
      <c r="E56" s="16">
        <v>0.2</v>
      </c>
      <c r="F56" s="16"/>
      <c r="G56" s="16"/>
      <c r="H56" s="10">
        <f>I56+K56</f>
        <v>0</v>
      </c>
      <c r="I56" s="10"/>
      <c r="J56" s="10"/>
      <c r="K56" s="10"/>
      <c r="L56" s="12">
        <f>M56+O56</f>
        <v>0.2</v>
      </c>
      <c r="M56" s="12">
        <f>E56+H56</f>
        <v>0.2</v>
      </c>
      <c r="N56" s="12">
        <f>F56+I56</f>
        <v>0</v>
      </c>
      <c r="O56" s="12">
        <f>G56+J56</f>
        <v>0</v>
      </c>
    </row>
    <row r="57" spans="1:15" ht="15" customHeight="1" x14ac:dyDescent="0.25">
      <c r="A57" s="149" t="s">
        <v>63</v>
      </c>
      <c r="B57" s="29" t="s">
        <v>12</v>
      </c>
      <c r="C57" s="160"/>
      <c r="D57" s="156">
        <f>SUM(D59:D61)</f>
        <v>12.1</v>
      </c>
      <c r="E57" s="156">
        <f>SUM(E59:E61)</f>
        <v>12.1</v>
      </c>
      <c r="F57" s="156">
        <f>SUM(F59:F61)</f>
        <v>10.8</v>
      </c>
      <c r="G57" s="156">
        <f>SUM(G59:G61)</f>
        <v>0</v>
      </c>
      <c r="H57" s="77">
        <f>SUM(H59:H61)</f>
        <v>0</v>
      </c>
      <c r="I57" s="77">
        <f t="shared" ref="I57:K57" si="21">SUM(I59:I61)</f>
        <v>0</v>
      </c>
      <c r="J57" s="77">
        <f t="shared" si="21"/>
        <v>0</v>
      </c>
      <c r="K57" s="77">
        <f t="shared" si="21"/>
        <v>0</v>
      </c>
      <c r="L57" s="29">
        <f>SUM(L59:L61)</f>
        <v>12.1</v>
      </c>
      <c r="M57" s="29">
        <f>SUM(M59:M61)</f>
        <v>12.1</v>
      </c>
      <c r="N57" s="29">
        <f>SUM(N59:N61)</f>
        <v>10.8</v>
      </c>
      <c r="O57" s="29">
        <f>SUM(O59:O61)</f>
        <v>0</v>
      </c>
    </row>
    <row r="58" spans="1:15" ht="15" customHeight="1" x14ac:dyDescent="0.25">
      <c r="A58" s="153"/>
      <c r="B58" s="154" t="s">
        <v>174</v>
      </c>
      <c r="C58" s="155"/>
      <c r="D58" s="156">
        <f>E58+G58</f>
        <v>0</v>
      </c>
      <c r="E58" s="156"/>
      <c r="F58" s="156"/>
      <c r="G58" s="156"/>
      <c r="H58" s="77">
        <f>I58+K58</f>
        <v>0</v>
      </c>
      <c r="I58" s="77"/>
      <c r="J58" s="77"/>
      <c r="K58" s="77"/>
      <c r="L58" s="29">
        <f>M58+O58</f>
        <v>0</v>
      </c>
      <c r="M58" s="29"/>
      <c r="N58" s="29"/>
      <c r="O58" s="29"/>
    </row>
    <row r="59" spans="1:15" ht="15" customHeight="1" x14ac:dyDescent="0.25">
      <c r="A59" s="153"/>
      <c r="B59" s="157" t="s">
        <v>188</v>
      </c>
      <c r="C59" s="7" t="s">
        <v>25</v>
      </c>
      <c r="D59" s="8">
        <f>E59+G59</f>
        <v>11.9</v>
      </c>
      <c r="E59" s="8">
        <v>11.9</v>
      </c>
      <c r="F59" s="8">
        <v>10.8</v>
      </c>
      <c r="G59" s="8"/>
      <c r="H59" s="9">
        <f>I59+K59</f>
        <v>0</v>
      </c>
      <c r="I59" s="9"/>
      <c r="J59" s="9"/>
      <c r="K59" s="9"/>
      <c r="L59" s="11">
        <f>M59+O59</f>
        <v>11.9</v>
      </c>
      <c r="M59" s="11">
        <f t="shared" ref="M59:O61" si="22">E59+I59</f>
        <v>11.9</v>
      </c>
      <c r="N59" s="11">
        <f t="shared" si="22"/>
        <v>10.8</v>
      </c>
      <c r="O59" s="11">
        <f t="shared" si="22"/>
        <v>0</v>
      </c>
    </row>
    <row r="60" spans="1:15" ht="39" hidden="1" x14ac:dyDescent="0.25">
      <c r="A60" s="153"/>
      <c r="B60" s="158" t="s">
        <v>317</v>
      </c>
      <c r="C60" s="15" t="s">
        <v>9</v>
      </c>
      <c r="D60" s="8">
        <f>E60+G60</f>
        <v>0</v>
      </c>
      <c r="E60" s="8"/>
      <c r="F60" s="8"/>
      <c r="G60" s="8"/>
      <c r="H60" s="9">
        <f>I60+K60</f>
        <v>0</v>
      </c>
      <c r="I60" s="9"/>
      <c r="J60" s="9"/>
      <c r="K60" s="9"/>
      <c r="L60" s="11">
        <f>M60+O60</f>
        <v>0</v>
      </c>
      <c r="M60" s="11">
        <f t="shared" ref="M60" si="23">E60+I60</f>
        <v>0</v>
      </c>
      <c r="N60" s="11">
        <f t="shared" ref="N60" si="24">F60+J60</f>
        <v>0</v>
      </c>
      <c r="O60" s="11">
        <f t="shared" ref="O60" si="25">G60+K60</f>
        <v>0</v>
      </c>
    </row>
    <row r="61" spans="1:15" ht="26.25" x14ac:dyDescent="0.25">
      <c r="A61" s="153"/>
      <c r="B61" s="158" t="s">
        <v>342</v>
      </c>
      <c r="C61" s="30" t="s">
        <v>25</v>
      </c>
      <c r="D61" s="16">
        <f>E61+G61</f>
        <v>0.2</v>
      </c>
      <c r="E61" s="16">
        <v>0.2</v>
      </c>
      <c r="F61" s="16"/>
      <c r="G61" s="16"/>
      <c r="H61" s="10">
        <f>I61+K61</f>
        <v>0</v>
      </c>
      <c r="I61" s="10"/>
      <c r="J61" s="10"/>
      <c r="K61" s="10"/>
      <c r="L61" s="11">
        <f>M61+O61</f>
        <v>0.2</v>
      </c>
      <c r="M61" s="11">
        <f t="shared" si="22"/>
        <v>0.2</v>
      </c>
      <c r="N61" s="11">
        <f t="shared" si="22"/>
        <v>0</v>
      </c>
      <c r="O61" s="11">
        <f t="shared" si="22"/>
        <v>0</v>
      </c>
    </row>
    <row r="62" spans="1:15" ht="15" customHeight="1" x14ac:dyDescent="0.25">
      <c r="A62" s="149" t="s">
        <v>64</v>
      </c>
      <c r="B62" s="29" t="s">
        <v>13</v>
      </c>
      <c r="C62" s="160"/>
      <c r="D62" s="156">
        <f>SUM(D64:D66)</f>
        <v>13.4</v>
      </c>
      <c r="E62" s="156">
        <f>SUM(E64:E66)</f>
        <v>13.4</v>
      </c>
      <c r="F62" s="156">
        <f>SUM(F64:F66)</f>
        <v>11.9</v>
      </c>
      <c r="G62" s="156">
        <f>SUM(G64:G66)</f>
        <v>0</v>
      </c>
      <c r="H62" s="77">
        <f>SUM(H64:H66)</f>
        <v>0</v>
      </c>
      <c r="I62" s="77">
        <f t="shared" ref="I62:K62" si="26">SUM(I64:I66)</f>
        <v>0</v>
      </c>
      <c r="J62" s="77">
        <f t="shared" si="26"/>
        <v>0</v>
      </c>
      <c r="K62" s="77">
        <f t="shared" si="26"/>
        <v>0</v>
      </c>
      <c r="L62" s="29">
        <f>SUM(L64:L66)</f>
        <v>13.4</v>
      </c>
      <c r="M62" s="29">
        <f>SUM(M64:M66)</f>
        <v>13.4</v>
      </c>
      <c r="N62" s="29">
        <f>SUM(N64:N66)</f>
        <v>11.9</v>
      </c>
      <c r="O62" s="29">
        <f>SUM(O64:O66)</f>
        <v>0</v>
      </c>
    </row>
    <row r="63" spans="1:15" ht="15" customHeight="1" x14ac:dyDescent="0.25">
      <c r="A63" s="153"/>
      <c r="B63" s="154" t="s">
        <v>174</v>
      </c>
      <c r="C63" s="155"/>
      <c r="D63" s="156">
        <f>E63+G63</f>
        <v>0</v>
      </c>
      <c r="E63" s="156"/>
      <c r="F63" s="156"/>
      <c r="G63" s="156"/>
      <c r="H63" s="77">
        <f>I63+K63</f>
        <v>0</v>
      </c>
      <c r="I63" s="77"/>
      <c r="J63" s="77"/>
      <c r="K63" s="77"/>
      <c r="L63" s="29">
        <f>M63+O63</f>
        <v>0</v>
      </c>
      <c r="M63" s="29"/>
      <c r="N63" s="29"/>
      <c r="O63" s="29"/>
    </row>
    <row r="64" spans="1:15" ht="15" customHeight="1" x14ac:dyDescent="0.25">
      <c r="A64" s="153"/>
      <c r="B64" s="157" t="s">
        <v>188</v>
      </c>
      <c r="C64" s="7" t="s">
        <v>25</v>
      </c>
      <c r="D64" s="8">
        <f>E64+G64</f>
        <v>13</v>
      </c>
      <c r="E64" s="8">
        <v>13</v>
      </c>
      <c r="F64" s="8">
        <v>11.9</v>
      </c>
      <c r="G64" s="8"/>
      <c r="H64" s="9">
        <f>I64+K64</f>
        <v>0</v>
      </c>
      <c r="I64" s="9"/>
      <c r="J64" s="9"/>
      <c r="K64" s="9"/>
      <c r="L64" s="11">
        <f>M64+O64</f>
        <v>13</v>
      </c>
      <c r="M64" s="11">
        <f t="shared" ref="M64:O65" si="27">E64+I64</f>
        <v>13</v>
      </c>
      <c r="N64" s="11">
        <f t="shared" si="27"/>
        <v>11.9</v>
      </c>
      <c r="O64" s="11">
        <f t="shared" si="27"/>
        <v>0</v>
      </c>
    </row>
    <row r="65" spans="1:15" ht="39" hidden="1" x14ac:dyDescent="0.25">
      <c r="A65" s="153"/>
      <c r="B65" s="158" t="s">
        <v>317</v>
      </c>
      <c r="C65" s="15" t="s">
        <v>9</v>
      </c>
      <c r="D65" s="8">
        <f>E65+G65</f>
        <v>0</v>
      </c>
      <c r="E65" s="8"/>
      <c r="F65" s="8"/>
      <c r="G65" s="8"/>
      <c r="H65" s="9">
        <f>I65+K65</f>
        <v>0</v>
      </c>
      <c r="I65" s="9"/>
      <c r="J65" s="9"/>
      <c r="K65" s="9"/>
      <c r="L65" s="11">
        <f>M65+O65</f>
        <v>0</v>
      </c>
      <c r="M65" s="11">
        <f t="shared" si="27"/>
        <v>0</v>
      </c>
      <c r="N65" s="11">
        <f t="shared" si="27"/>
        <v>0</v>
      </c>
      <c r="O65" s="11">
        <f t="shared" si="27"/>
        <v>0</v>
      </c>
    </row>
    <row r="66" spans="1:15" ht="26.25" x14ac:dyDescent="0.25">
      <c r="A66" s="153"/>
      <c r="B66" s="158" t="s">
        <v>342</v>
      </c>
      <c r="C66" s="30" t="s">
        <v>25</v>
      </c>
      <c r="D66" s="16">
        <f>E66+G66</f>
        <v>0.4</v>
      </c>
      <c r="E66" s="16">
        <v>0.4</v>
      </c>
      <c r="F66" s="16"/>
      <c r="G66" s="16"/>
      <c r="H66" s="10">
        <f>I66+K66</f>
        <v>0</v>
      </c>
      <c r="I66" s="10"/>
      <c r="J66" s="10"/>
      <c r="K66" s="10"/>
      <c r="L66" s="12">
        <f>M66+O66</f>
        <v>0.4</v>
      </c>
      <c r="M66" s="12">
        <f>E66+H66</f>
        <v>0.4</v>
      </c>
      <c r="N66" s="12">
        <f>F66+I66</f>
        <v>0</v>
      </c>
      <c r="O66" s="12">
        <f>G66+J66</f>
        <v>0</v>
      </c>
    </row>
    <row r="67" spans="1:15" ht="15" customHeight="1" x14ac:dyDescent="0.25">
      <c r="A67" s="149" t="s">
        <v>65</v>
      </c>
      <c r="B67" s="29" t="s">
        <v>14</v>
      </c>
      <c r="C67" s="160"/>
      <c r="D67" s="156">
        <f>SUM(D69:D71)</f>
        <v>12.7</v>
      </c>
      <c r="E67" s="156">
        <f>SUM(E69:E71)</f>
        <v>12.7</v>
      </c>
      <c r="F67" s="156">
        <f>SUM(F69:F71)</f>
        <v>11.4</v>
      </c>
      <c r="G67" s="156">
        <f>SUM(G69:G71)</f>
        <v>0</v>
      </c>
      <c r="H67" s="77">
        <f>SUM(H69:H71)</f>
        <v>0</v>
      </c>
      <c r="I67" s="77">
        <f t="shared" ref="I67:K67" si="28">SUM(I69:I71)</f>
        <v>0</v>
      </c>
      <c r="J67" s="77">
        <f t="shared" si="28"/>
        <v>0</v>
      </c>
      <c r="K67" s="77">
        <f t="shared" si="28"/>
        <v>0</v>
      </c>
      <c r="L67" s="29">
        <f>SUM(L69:L71)</f>
        <v>12.7</v>
      </c>
      <c r="M67" s="29">
        <f>SUM(M69:M71)</f>
        <v>12.7</v>
      </c>
      <c r="N67" s="29">
        <f>SUM(N69:N71)</f>
        <v>11.4</v>
      </c>
      <c r="O67" s="29">
        <f>SUM(O69:O71)</f>
        <v>0</v>
      </c>
    </row>
    <row r="68" spans="1:15" ht="15" customHeight="1" x14ac:dyDescent="0.25">
      <c r="A68" s="153"/>
      <c r="B68" s="154" t="s">
        <v>174</v>
      </c>
      <c r="C68" s="155"/>
      <c r="D68" s="156">
        <f>E68+G68</f>
        <v>0</v>
      </c>
      <c r="E68" s="156"/>
      <c r="F68" s="156"/>
      <c r="G68" s="156"/>
      <c r="H68" s="77">
        <f>I68+K68</f>
        <v>0</v>
      </c>
      <c r="I68" s="77"/>
      <c r="J68" s="77"/>
      <c r="K68" s="77"/>
      <c r="L68" s="29">
        <f>M68+O68</f>
        <v>0</v>
      </c>
      <c r="M68" s="29"/>
      <c r="N68" s="29"/>
      <c r="O68" s="29"/>
    </row>
    <row r="69" spans="1:15" ht="15" customHeight="1" x14ac:dyDescent="0.25">
      <c r="A69" s="153"/>
      <c r="B69" s="157" t="s">
        <v>188</v>
      </c>
      <c r="C69" s="7" t="s">
        <v>25</v>
      </c>
      <c r="D69" s="8">
        <f>E69+G69</f>
        <v>12.5</v>
      </c>
      <c r="E69" s="8">
        <v>12.5</v>
      </c>
      <c r="F69" s="8">
        <v>11.4</v>
      </c>
      <c r="G69" s="8"/>
      <c r="H69" s="9">
        <f>I69+K69</f>
        <v>0</v>
      </c>
      <c r="I69" s="9"/>
      <c r="J69" s="9"/>
      <c r="K69" s="9"/>
      <c r="L69" s="11">
        <f>M69+O69</f>
        <v>12.5</v>
      </c>
      <c r="M69" s="11">
        <f t="shared" ref="M69:O71" si="29">E69+I69</f>
        <v>12.5</v>
      </c>
      <c r="N69" s="11">
        <f t="shared" si="29"/>
        <v>11.4</v>
      </c>
      <c r="O69" s="11">
        <f t="shared" si="29"/>
        <v>0</v>
      </c>
    </row>
    <row r="70" spans="1:15" ht="39" hidden="1" x14ac:dyDescent="0.25">
      <c r="A70" s="153"/>
      <c r="B70" s="158" t="s">
        <v>317</v>
      </c>
      <c r="C70" s="15" t="s">
        <v>9</v>
      </c>
      <c r="D70" s="8">
        <f>E70+G70</f>
        <v>0</v>
      </c>
      <c r="E70" s="8"/>
      <c r="F70" s="8"/>
      <c r="G70" s="8"/>
      <c r="H70" s="9">
        <f>I70+K70</f>
        <v>0</v>
      </c>
      <c r="I70" s="9"/>
      <c r="J70" s="9"/>
      <c r="K70" s="9"/>
      <c r="L70" s="11">
        <f>M70+O70</f>
        <v>0</v>
      </c>
      <c r="M70" s="11">
        <f t="shared" ref="M70" si="30">E70+I70</f>
        <v>0</v>
      </c>
      <c r="N70" s="11">
        <f t="shared" ref="N70" si="31">F70+J70</f>
        <v>0</v>
      </c>
      <c r="O70" s="11">
        <f t="shared" ref="O70" si="32">G70+K70</f>
        <v>0</v>
      </c>
    </row>
    <row r="71" spans="1:15" ht="26.25" x14ac:dyDescent="0.25">
      <c r="A71" s="153"/>
      <c r="B71" s="158" t="s">
        <v>342</v>
      </c>
      <c r="C71" s="30" t="s">
        <v>25</v>
      </c>
      <c r="D71" s="16">
        <f>E71+G71</f>
        <v>0.2</v>
      </c>
      <c r="E71" s="16">
        <v>0.2</v>
      </c>
      <c r="F71" s="16"/>
      <c r="G71" s="16"/>
      <c r="H71" s="10">
        <f>I71+K71</f>
        <v>0</v>
      </c>
      <c r="I71" s="10"/>
      <c r="J71" s="10"/>
      <c r="K71" s="10"/>
      <c r="L71" s="12">
        <f>M71+O71</f>
        <v>0.2</v>
      </c>
      <c r="M71" s="11">
        <f t="shared" si="29"/>
        <v>0.2</v>
      </c>
      <c r="N71" s="11">
        <f t="shared" si="29"/>
        <v>0</v>
      </c>
      <c r="O71" s="11">
        <f t="shared" si="29"/>
        <v>0</v>
      </c>
    </row>
    <row r="72" spans="1:15" ht="15" customHeight="1" x14ac:dyDescent="0.25">
      <c r="A72" s="149" t="s">
        <v>66</v>
      </c>
      <c r="B72" s="29" t="s">
        <v>15</v>
      </c>
      <c r="C72" s="160"/>
      <c r="D72" s="156">
        <f>SUM(D74:D76)</f>
        <v>10.199999999999999</v>
      </c>
      <c r="E72" s="156">
        <f>SUM(E74:E76)</f>
        <v>10.199999999999999</v>
      </c>
      <c r="F72" s="156">
        <f>SUM(F74:F76)</f>
        <v>9</v>
      </c>
      <c r="G72" s="156">
        <f>SUM(G74:G76)</f>
        <v>0</v>
      </c>
      <c r="H72" s="77">
        <f>SUM(H74:H76)</f>
        <v>0</v>
      </c>
      <c r="I72" s="77">
        <f t="shared" ref="I72:K72" si="33">SUM(I74:I76)</f>
        <v>0</v>
      </c>
      <c r="J72" s="77">
        <f t="shared" si="33"/>
        <v>0</v>
      </c>
      <c r="K72" s="77">
        <f t="shared" si="33"/>
        <v>0</v>
      </c>
      <c r="L72" s="29">
        <f>SUM(L74:L76)</f>
        <v>10.199999999999999</v>
      </c>
      <c r="M72" s="29">
        <f>SUM(M74:M76)</f>
        <v>10.199999999999999</v>
      </c>
      <c r="N72" s="29">
        <f>SUM(N74:N76)</f>
        <v>9</v>
      </c>
      <c r="O72" s="29">
        <f>SUM(O74:O76)</f>
        <v>0</v>
      </c>
    </row>
    <row r="73" spans="1:15" ht="15" customHeight="1" x14ac:dyDescent="0.25">
      <c r="A73" s="153"/>
      <c r="B73" s="154" t="s">
        <v>174</v>
      </c>
      <c r="C73" s="155"/>
      <c r="D73" s="156">
        <f>E73+G73</f>
        <v>0</v>
      </c>
      <c r="E73" s="156"/>
      <c r="F73" s="156"/>
      <c r="G73" s="156"/>
      <c r="H73" s="77">
        <f>I73+K73</f>
        <v>0</v>
      </c>
      <c r="I73" s="77"/>
      <c r="J73" s="77"/>
      <c r="K73" s="77"/>
      <c r="L73" s="29">
        <f>M73+O73</f>
        <v>0</v>
      </c>
      <c r="M73" s="29"/>
      <c r="N73" s="29"/>
      <c r="O73" s="29"/>
    </row>
    <row r="74" spans="1:15" ht="15" customHeight="1" x14ac:dyDescent="0.25">
      <c r="A74" s="153"/>
      <c r="B74" s="157" t="s">
        <v>188</v>
      </c>
      <c r="C74" s="7" t="s">
        <v>25</v>
      </c>
      <c r="D74" s="8">
        <f>E74+G74</f>
        <v>10</v>
      </c>
      <c r="E74" s="8">
        <v>10</v>
      </c>
      <c r="F74" s="8">
        <v>9</v>
      </c>
      <c r="G74" s="8"/>
      <c r="H74" s="9">
        <f>I74+K74</f>
        <v>0</v>
      </c>
      <c r="I74" s="9"/>
      <c r="J74" s="9"/>
      <c r="K74" s="9"/>
      <c r="L74" s="11">
        <f>M74+O74</f>
        <v>10</v>
      </c>
      <c r="M74" s="11">
        <f t="shared" ref="M74:O75" si="34">E74+I74</f>
        <v>10</v>
      </c>
      <c r="N74" s="11">
        <f t="shared" si="34"/>
        <v>9</v>
      </c>
      <c r="O74" s="11">
        <f t="shared" si="34"/>
        <v>0</v>
      </c>
    </row>
    <row r="75" spans="1:15" ht="39" hidden="1" x14ac:dyDescent="0.25">
      <c r="A75" s="153"/>
      <c r="B75" s="158" t="s">
        <v>317</v>
      </c>
      <c r="C75" s="15" t="s">
        <v>9</v>
      </c>
      <c r="D75" s="8">
        <f>E75+G75</f>
        <v>0</v>
      </c>
      <c r="E75" s="8"/>
      <c r="F75" s="8"/>
      <c r="G75" s="8"/>
      <c r="H75" s="9">
        <f>I75+K75</f>
        <v>0</v>
      </c>
      <c r="I75" s="9"/>
      <c r="J75" s="9"/>
      <c r="K75" s="9"/>
      <c r="L75" s="11">
        <f>M75+O75</f>
        <v>0</v>
      </c>
      <c r="M75" s="11">
        <f t="shared" si="34"/>
        <v>0</v>
      </c>
      <c r="N75" s="11">
        <f t="shared" si="34"/>
        <v>0</v>
      </c>
      <c r="O75" s="11">
        <f t="shared" si="34"/>
        <v>0</v>
      </c>
    </row>
    <row r="76" spans="1:15" ht="26.25" x14ac:dyDescent="0.25">
      <c r="A76" s="161"/>
      <c r="B76" s="158" t="s">
        <v>342</v>
      </c>
      <c r="C76" s="30" t="s">
        <v>25</v>
      </c>
      <c r="D76" s="16">
        <f>E76+G76</f>
        <v>0.2</v>
      </c>
      <c r="E76" s="16">
        <v>0.2</v>
      </c>
      <c r="F76" s="16"/>
      <c r="G76" s="16"/>
      <c r="H76" s="10">
        <f>I76+K76</f>
        <v>0</v>
      </c>
      <c r="I76" s="10"/>
      <c r="J76" s="10"/>
      <c r="K76" s="10"/>
      <c r="L76" s="12">
        <f>M76+O76</f>
        <v>0.2</v>
      </c>
      <c r="M76" s="12">
        <f>E76+H76</f>
        <v>0.2</v>
      </c>
      <c r="N76" s="12">
        <f>F76+I76</f>
        <v>0</v>
      </c>
      <c r="O76" s="12">
        <f>G76+J76</f>
        <v>0</v>
      </c>
    </row>
    <row r="77" spans="1:15" ht="15" customHeight="1" x14ac:dyDescent="0.25">
      <c r="A77" s="149" t="s">
        <v>67</v>
      </c>
      <c r="B77" s="29" t="s">
        <v>16</v>
      </c>
      <c r="C77" s="160"/>
      <c r="D77" s="156">
        <f>SUM(D79:D81)</f>
        <v>14.9</v>
      </c>
      <c r="E77" s="156">
        <f>SUM(E79:E81)</f>
        <v>14.9</v>
      </c>
      <c r="F77" s="156">
        <f>SUM(F79:F81)</f>
        <v>12.4</v>
      </c>
      <c r="G77" s="156">
        <f>SUM(G79:G81)</f>
        <v>0</v>
      </c>
      <c r="H77" s="77">
        <f>SUM(H79:H81)</f>
        <v>0</v>
      </c>
      <c r="I77" s="77">
        <f t="shared" ref="I77:J77" si="35">SUM(I79:I81)</f>
        <v>0</v>
      </c>
      <c r="J77" s="77">
        <f t="shared" si="35"/>
        <v>0</v>
      </c>
      <c r="K77" s="77">
        <f>SUM(K79:K81)</f>
        <v>0</v>
      </c>
      <c r="L77" s="29">
        <f>SUM(L79:L81)</f>
        <v>14.9</v>
      </c>
      <c r="M77" s="29">
        <f>SUM(M79:M81)</f>
        <v>14.9</v>
      </c>
      <c r="N77" s="29">
        <f>SUM(N79:N81)</f>
        <v>12.4</v>
      </c>
      <c r="O77" s="29">
        <f>SUM(O79:O81)</f>
        <v>0</v>
      </c>
    </row>
    <row r="78" spans="1:15" ht="15" customHeight="1" x14ac:dyDescent="0.25">
      <c r="A78" s="153"/>
      <c r="B78" s="154" t="s">
        <v>174</v>
      </c>
      <c r="C78" s="155"/>
      <c r="D78" s="156">
        <f>E78+G78</f>
        <v>0</v>
      </c>
      <c r="E78" s="156"/>
      <c r="F78" s="156"/>
      <c r="G78" s="156"/>
      <c r="H78" s="77">
        <f>I78+K78</f>
        <v>0</v>
      </c>
      <c r="I78" s="77"/>
      <c r="J78" s="77"/>
      <c r="K78" s="77"/>
      <c r="L78" s="29">
        <f>M78+O78</f>
        <v>0</v>
      </c>
      <c r="M78" s="29"/>
      <c r="N78" s="29"/>
      <c r="O78" s="29"/>
    </row>
    <row r="79" spans="1:15" ht="15" customHeight="1" x14ac:dyDescent="0.25">
      <c r="A79" s="153"/>
      <c r="B79" s="157" t="s">
        <v>188</v>
      </c>
      <c r="C79" s="7" t="s">
        <v>25</v>
      </c>
      <c r="D79" s="8">
        <f>E79+G79</f>
        <v>14.6</v>
      </c>
      <c r="E79" s="8">
        <v>14.6</v>
      </c>
      <c r="F79" s="8">
        <v>12.4</v>
      </c>
      <c r="G79" s="8"/>
      <c r="H79" s="9">
        <f>I79+K79</f>
        <v>0</v>
      </c>
      <c r="I79" s="9"/>
      <c r="J79" s="9"/>
      <c r="K79" s="9"/>
      <c r="L79" s="11">
        <f>M79+O79</f>
        <v>14.6</v>
      </c>
      <c r="M79" s="11">
        <f t="shared" ref="M79:O80" si="36">E79+I79</f>
        <v>14.6</v>
      </c>
      <c r="N79" s="11">
        <f t="shared" si="36"/>
        <v>12.4</v>
      </c>
      <c r="O79" s="11">
        <f t="shared" si="36"/>
        <v>0</v>
      </c>
    </row>
    <row r="80" spans="1:15" ht="39" hidden="1" x14ac:dyDescent="0.25">
      <c r="A80" s="153"/>
      <c r="B80" s="158" t="s">
        <v>317</v>
      </c>
      <c r="C80" s="15" t="s">
        <v>9</v>
      </c>
      <c r="D80" s="8">
        <f>E80+G80</f>
        <v>0</v>
      </c>
      <c r="E80" s="8"/>
      <c r="F80" s="8"/>
      <c r="G80" s="8"/>
      <c r="H80" s="9">
        <f>I80+K80</f>
        <v>0</v>
      </c>
      <c r="I80" s="9"/>
      <c r="J80" s="9"/>
      <c r="K80" s="9"/>
      <c r="L80" s="11">
        <f>M80+O80</f>
        <v>0</v>
      </c>
      <c r="M80" s="11">
        <f t="shared" si="36"/>
        <v>0</v>
      </c>
      <c r="N80" s="11">
        <f t="shared" si="36"/>
        <v>0</v>
      </c>
      <c r="O80" s="11">
        <f t="shared" si="36"/>
        <v>0</v>
      </c>
    </row>
    <row r="81" spans="1:15" ht="26.25" x14ac:dyDescent="0.25">
      <c r="A81" s="153"/>
      <c r="B81" s="158" t="s">
        <v>342</v>
      </c>
      <c r="C81" s="30" t="s">
        <v>25</v>
      </c>
      <c r="D81" s="16">
        <f>E81+G81</f>
        <v>0.3</v>
      </c>
      <c r="E81" s="16">
        <v>0.3</v>
      </c>
      <c r="F81" s="16"/>
      <c r="G81" s="16"/>
      <c r="H81" s="10">
        <f>I81+K81</f>
        <v>0</v>
      </c>
      <c r="I81" s="10"/>
      <c r="J81" s="10"/>
      <c r="K81" s="10"/>
      <c r="L81" s="12">
        <f>M81+O81</f>
        <v>0.3</v>
      </c>
      <c r="M81" s="12">
        <f>E81+H81</f>
        <v>0.3</v>
      </c>
      <c r="N81" s="12">
        <f>F81+I81</f>
        <v>0</v>
      </c>
      <c r="O81" s="12">
        <f>G81+J81</f>
        <v>0</v>
      </c>
    </row>
    <row r="82" spans="1:15" ht="15" customHeight="1" x14ac:dyDescent="0.25">
      <c r="A82" s="149" t="s">
        <v>68</v>
      </c>
      <c r="B82" s="29" t="s">
        <v>17</v>
      </c>
      <c r="C82" s="160"/>
      <c r="D82" s="156">
        <f>SUM(D84:D86)</f>
        <v>9.5</v>
      </c>
      <c r="E82" s="156">
        <f>SUM(E84:E86)</f>
        <v>9.5</v>
      </c>
      <c r="F82" s="156">
        <f>SUM(F84:F86)</f>
        <v>8.6999999999999993</v>
      </c>
      <c r="G82" s="156">
        <f>SUM(G84:G86)</f>
        <v>0</v>
      </c>
      <c r="H82" s="77">
        <f>SUM(H84:H86)</f>
        <v>0</v>
      </c>
      <c r="I82" s="77">
        <f t="shared" ref="I82:J82" si="37">SUM(I84:I86)</f>
        <v>0</v>
      </c>
      <c r="J82" s="77">
        <f t="shared" si="37"/>
        <v>0</v>
      </c>
      <c r="K82" s="77">
        <f>SUM(K84:K86)</f>
        <v>0</v>
      </c>
      <c r="L82" s="29">
        <f>SUM(L84:L86)</f>
        <v>9.5</v>
      </c>
      <c r="M82" s="29">
        <f>SUM(M84:M86)</f>
        <v>9.5</v>
      </c>
      <c r="N82" s="29">
        <f>SUM(N84:N86)</f>
        <v>8.6999999999999993</v>
      </c>
      <c r="O82" s="29">
        <f>SUM(O84:O86)</f>
        <v>0</v>
      </c>
    </row>
    <row r="83" spans="1:15" ht="15" customHeight="1" x14ac:dyDescent="0.25">
      <c r="A83" s="153"/>
      <c r="B83" s="154" t="s">
        <v>174</v>
      </c>
      <c r="C83" s="155"/>
      <c r="D83" s="156">
        <f>E83+G83</f>
        <v>0</v>
      </c>
      <c r="E83" s="156"/>
      <c r="F83" s="156"/>
      <c r="G83" s="156"/>
      <c r="H83" s="77">
        <f>I83+K83</f>
        <v>0</v>
      </c>
      <c r="I83" s="77"/>
      <c r="J83" s="77"/>
      <c r="K83" s="77"/>
      <c r="L83" s="29">
        <f>M83+O83</f>
        <v>0</v>
      </c>
      <c r="M83" s="29"/>
      <c r="N83" s="29"/>
      <c r="O83" s="29"/>
    </row>
    <row r="84" spans="1:15" ht="15" customHeight="1" x14ac:dyDescent="0.25">
      <c r="A84" s="153"/>
      <c r="B84" s="157" t="s">
        <v>188</v>
      </c>
      <c r="C84" s="7" t="s">
        <v>25</v>
      </c>
      <c r="D84" s="8">
        <f>E84+G84</f>
        <v>9.3000000000000007</v>
      </c>
      <c r="E84" s="8">
        <v>9.3000000000000007</v>
      </c>
      <c r="F84" s="8">
        <v>8.6999999999999993</v>
      </c>
      <c r="G84" s="8"/>
      <c r="H84" s="9">
        <f>I84+K84</f>
        <v>0</v>
      </c>
      <c r="I84" s="9"/>
      <c r="J84" s="9"/>
      <c r="K84" s="9"/>
      <c r="L84" s="11">
        <f>M84+O84</f>
        <v>9.3000000000000007</v>
      </c>
      <c r="M84" s="11">
        <f t="shared" ref="M84:O85" si="38">E84+I84</f>
        <v>9.3000000000000007</v>
      </c>
      <c r="N84" s="11">
        <f t="shared" si="38"/>
        <v>8.6999999999999993</v>
      </c>
      <c r="O84" s="11">
        <f t="shared" si="38"/>
        <v>0</v>
      </c>
    </row>
    <row r="85" spans="1:15" ht="39" hidden="1" x14ac:dyDescent="0.25">
      <c r="A85" s="153"/>
      <c r="B85" s="158" t="s">
        <v>317</v>
      </c>
      <c r="C85" s="15" t="s">
        <v>9</v>
      </c>
      <c r="D85" s="8">
        <f>E85+G85</f>
        <v>0</v>
      </c>
      <c r="E85" s="8"/>
      <c r="F85" s="8"/>
      <c r="G85" s="8"/>
      <c r="H85" s="9">
        <f>I85+K85</f>
        <v>0</v>
      </c>
      <c r="I85" s="9"/>
      <c r="J85" s="9"/>
      <c r="K85" s="9"/>
      <c r="L85" s="11">
        <f>M85+O85</f>
        <v>0</v>
      </c>
      <c r="M85" s="11">
        <f t="shared" si="38"/>
        <v>0</v>
      </c>
      <c r="N85" s="11">
        <f t="shared" si="38"/>
        <v>0</v>
      </c>
      <c r="O85" s="11">
        <f t="shared" si="38"/>
        <v>0</v>
      </c>
    </row>
    <row r="86" spans="1:15" ht="26.25" x14ac:dyDescent="0.25">
      <c r="A86" s="153"/>
      <c r="B86" s="158" t="s">
        <v>342</v>
      </c>
      <c r="C86" s="30" t="s">
        <v>25</v>
      </c>
      <c r="D86" s="16">
        <f>E86+G86</f>
        <v>0.2</v>
      </c>
      <c r="E86" s="16">
        <v>0.2</v>
      </c>
      <c r="F86" s="16"/>
      <c r="G86" s="16"/>
      <c r="H86" s="10">
        <f>I86+K86</f>
        <v>0</v>
      </c>
      <c r="I86" s="10"/>
      <c r="J86" s="10"/>
      <c r="K86" s="10"/>
      <c r="L86" s="12">
        <f>M86+O86</f>
        <v>0.2</v>
      </c>
      <c r="M86" s="12">
        <f>E86+H86</f>
        <v>0.2</v>
      </c>
      <c r="N86" s="12">
        <f>F86+I86</f>
        <v>0</v>
      </c>
      <c r="O86" s="12">
        <f>G86+J86</f>
        <v>0</v>
      </c>
    </row>
    <row r="87" spans="1:15" ht="15" customHeight="1" x14ac:dyDescent="0.25">
      <c r="A87" s="149" t="s">
        <v>69</v>
      </c>
      <c r="B87" s="29" t="s">
        <v>18</v>
      </c>
      <c r="C87" s="160"/>
      <c r="D87" s="156">
        <f>SUM(D89:D91)</f>
        <v>13</v>
      </c>
      <c r="E87" s="156">
        <f>SUM(E89:E91)</f>
        <v>13</v>
      </c>
      <c r="F87" s="156">
        <f>SUM(F89:F91)</f>
        <v>11.7</v>
      </c>
      <c r="G87" s="156">
        <f>SUM(G89:G91)</f>
        <v>0</v>
      </c>
      <c r="H87" s="77">
        <f>SUM(H89:H91)</f>
        <v>0</v>
      </c>
      <c r="I87" s="77">
        <f t="shared" ref="I87:K87" si="39">SUM(I89:I91)</f>
        <v>0</v>
      </c>
      <c r="J87" s="77">
        <f t="shared" si="39"/>
        <v>0</v>
      </c>
      <c r="K87" s="77">
        <f t="shared" si="39"/>
        <v>0</v>
      </c>
      <c r="L87" s="29">
        <f>SUM(L89:L91)</f>
        <v>13</v>
      </c>
      <c r="M87" s="29">
        <f>SUM(M89:M91)</f>
        <v>13</v>
      </c>
      <c r="N87" s="29">
        <f>SUM(N89:N91)</f>
        <v>11.7</v>
      </c>
      <c r="O87" s="29">
        <f>SUM(O89:O91)</f>
        <v>0</v>
      </c>
    </row>
    <row r="88" spans="1:15" ht="15" customHeight="1" x14ac:dyDescent="0.25">
      <c r="A88" s="153"/>
      <c r="B88" s="154" t="s">
        <v>174</v>
      </c>
      <c r="C88" s="155"/>
      <c r="D88" s="156">
        <f>E88+G88</f>
        <v>0</v>
      </c>
      <c r="E88" s="156"/>
      <c r="F88" s="156"/>
      <c r="G88" s="156"/>
      <c r="H88" s="77">
        <f>I88+K88</f>
        <v>0</v>
      </c>
      <c r="I88" s="77"/>
      <c r="J88" s="77"/>
      <c r="K88" s="77"/>
      <c r="L88" s="29">
        <f>M88+O88</f>
        <v>0</v>
      </c>
      <c r="M88" s="29"/>
      <c r="N88" s="29"/>
      <c r="O88" s="29"/>
    </row>
    <row r="89" spans="1:15" ht="15" customHeight="1" x14ac:dyDescent="0.25">
      <c r="A89" s="153"/>
      <c r="B89" s="157" t="s">
        <v>188</v>
      </c>
      <c r="C89" s="7" t="s">
        <v>25</v>
      </c>
      <c r="D89" s="8">
        <f>E89+G89</f>
        <v>12.8</v>
      </c>
      <c r="E89" s="8">
        <v>12.8</v>
      </c>
      <c r="F89" s="8">
        <v>11.7</v>
      </c>
      <c r="G89" s="8"/>
      <c r="H89" s="9">
        <f>I89+K89</f>
        <v>0</v>
      </c>
      <c r="I89" s="9"/>
      <c r="J89" s="9"/>
      <c r="K89" s="9"/>
      <c r="L89" s="11">
        <f>M89+O89</f>
        <v>12.8</v>
      </c>
      <c r="M89" s="11">
        <f t="shared" ref="M89:O90" si="40">E89+I89</f>
        <v>12.8</v>
      </c>
      <c r="N89" s="11">
        <f t="shared" si="40"/>
        <v>11.7</v>
      </c>
      <c r="O89" s="11">
        <f t="shared" si="40"/>
        <v>0</v>
      </c>
    </row>
    <row r="90" spans="1:15" ht="39" hidden="1" x14ac:dyDescent="0.25">
      <c r="A90" s="153"/>
      <c r="B90" s="158" t="s">
        <v>317</v>
      </c>
      <c r="C90" s="15" t="s">
        <v>9</v>
      </c>
      <c r="D90" s="8">
        <f>E90+G90</f>
        <v>0</v>
      </c>
      <c r="E90" s="8"/>
      <c r="F90" s="8"/>
      <c r="G90" s="8"/>
      <c r="H90" s="9">
        <f>I90+K90</f>
        <v>0</v>
      </c>
      <c r="I90" s="9"/>
      <c r="J90" s="9"/>
      <c r="K90" s="9"/>
      <c r="L90" s="11">
        <f>M90+O90</f>
        <v>0</v>
      </c>
      <c r="M90" s="11">
        <f t="shared" si="40"/>
        <v>0</v>
      </c>
      <c r="N90" s="11">
        <f t="shared" si="40"/>
        <v>0</v>
      </c>
      <c r="O90" s="11">
        <f t="shared" si="40"/>
        <v>0</v>
      </c>
    </row>
    <row r="91" spans="1:15" ht="26.25" x14ac:dyDescent="0.25">
      <c r="A91" s="153"/>
      <c r="B91" s="158" t="s">
        <v>342</v>
      </c>
      <c r="C91" s="30" t="s">
        <v>25</v>
      </c>
      <c r="D91" s="16">
        <f>E91+G91</f>
        <v>0.2</v>
      </c>
      <c r="E91" s="16">
        <v>0.2</v>
      </c>
      <c r="F91" s="16"/>
      <c r="G91" s="16"/>
      <c r="H91" s="10">
        <f>I91+K91</f>
        <v>0</v>
      </c>
      <c r="I91" s="10"/>
      <c r="J91" s="10"/>
      <c r="K91" s="10"/>
      <c r="L91" s="12">
        <f>M91+O91</f>
        <v>0.2</v>
      </c>
      <c r="M91" s="12">
        <f>E91+H91</f>
        <v>0.2</v>
      </c>
      <c r="N91" s="12">
        <f>F91+I91</f>
        <v>0</v>
      </c>
      <c r="O91" s="12">
        <f>G91+J91</f>
        <v>0</v>
      </c>
    </row>
    <row r="92" spans="1:15" ht="15" customHeight="1" x14ac:dyDescent="0.25">
      <c r="A92" s="149" t="s">
        <v>70</v>
      </c>
      <c r="B92" s="29" t="s">
        <v>19</v>
      </c>
      <c r="C92" s="420"/>
      <c r="D92" s="163">
        <f>E92+G92</f>
        <v>6.3999999999999995</v>
      </c>
      <c r="E92" s="163">
        <f>E94+E95</f>
        <v>6.3999999999999995</v>
      </c>
      <c r="F92" s="163">
        <f t="shared" ref="F92:G92" si="41">F94+F95</f>
        <v>5</v>
      </c>
      <c r="G92" s="163">
        <f t="shared" si="41"/>
        <v>0</v>
      </c>
      <c r="H92" s="164">
        <f>I92+K92</f>
        <v>0</v>
      </c>
      <c r="I92" s="10">
        <f>I94+I95</f>
        <v>0</v>
      </c>
      <c r="J92" s="10">
        <f t="shared" ref="J92:K92" si="42">J94+J95</f>
        <v>0</v>
      </c>
      <c r="K92" s="10">
        <f t="shared" si="42"/>
        <v>0</v>
      </c>
      <c r="L92" s="165">
        <f>M92+O92</f>
        <v>6.3999999999999995</v>
      </c>
      <c r="M92" s="12">
        <f>M94+M95</f>
        <v>6.3999999999999995</v>
      </c>
      <c r="N92" s="12">
        <f t="shared" ref="N92:O92" si="43">N94+N95</f>
        <v>5</v>
      </c>
      <c r="O92" s="12">
        <f t="shared" si="43"/>
        <v>0</v>
      </c>
    </row>
    <row r="93" spans="1:15" ht="15" customHeight="1" x14ac:dyDescent="0.25">
      <c r="A93" s="153"/>
      <c r="B93" s="154" t="s">
        <v>174</v>
      </c>
      <c r="C93" s="500"/>
      <c r="D93" s="499"/>
      <c r="E93" s="163"/>
      <c r="F93" s="163"/>
      <c r="G93" s="163"/>
      <c r="H93" s="164"/>
      <c r="I93" s="164"/>
      <c r="J93" s="164"/>
      <c r="K93" s="164"/>
      <c r="L93" s="165"/>
      <c r="M93" s="165"/>
      <c r="N93" s="165"/>
      <c r="O93" s="165"/>
    </row>
    <row r="94" spans="1:15" ht="39" x14ac:dyDescent="0.25">
      <c r="A94" s="153"/>
      <c r="B94" s="157" t="s">
        <v>501</v>
      </c>
      <c r="C94" s="7" t="s">
        <v>9</v>
      </c>
      <c r="D94" s="514">
        <f>E94+G94</f>
        <v>5.0999999999999996</v>
      </c>
      <c r="E94" s="42">
        <v>5.0999999999999996</v>
      </c>
      <c r="F94" s="42">
        <v>5</v>
      </c>
      <c r="G94" s="65"/>
      <c r="H94" s="66"/>
      <c r="I94" s="66"/>
      <c r="J94" s="66"/>
      <c r="K94" s="66"/>
      <c r="L94" s="11">
        <f>M94+O94</f>
        <v>5.0999999999999996</v>
      </c>
      <c r="M94" s="11">
        <f t="shared" ref="M94:O95" si="44">E94+I94</f>
        <v>5.0999999999999996</v>
      </c>
      <c r="N94" s="11">
        <f t="shared" si="44"/>
        <v>5</v>
      </c>
      <c r="O94" s="11">
        <f t="shared" si="44"/>
        <v>0</v>
      </c>
    </row>
    <row r="95" spans="1:15" ht="26.25" x14ac:dyDescent="0.25">
      <c r="A95" s="153"/>
      <c r="B95" s="162" t="s">
        <v>342</v>
      </c>
      <c r="C95" s="7" t="s">
        <v>25</v>
      </c>
      <c r="D95" s="163">
        <f>E95+G95</f>
        <v>1.3</v>
      </c>
      <c r="E95" s="65">
        <v>1.3</v>
      </c>
      <c r="F95" s="65"/>
      <c r="G95" s="65"/>
      <c r="H95" s="66"/>
      <c r="I95" s="66"/>
      <c r="J95" s="66"/>
      <c r="K95" s="66"/>
      <c r="L95" s="11">
        <f>M95+O95</f>
        <v>1.3</v>
      </c>
      <c r="M95" s="11">
        <f t="shared" si="44"/>
        <v>1.3</v>
      </c>
      <c r="N95" s="11">
        <f t="shared" si="44"/>
        <v>0</v>
      </c>
      <c r="O95" s="11">
        <f t="shared" si="44"/>
        <v>0</v>
      </c>
    </row>
    <row r="96" spans="1:15" ht="15" customHeight="1" x14ac:dyDescent="0.25">
      <c r="A96" s="5" t="s">
        <v>71</v>
      </c>
      <c r="B96" s="78" t="s">
        <v>151</v>
      </c>
      <c r="C96" s="674" t="s">
        <v>21</v>
      </c>
      <c r="D96" s="163">
        <f>E96+G96</f>
        <v>561.20000000000005</v>
      </c>
      <c r="E96" s="163">
        <v>561.20000000000005</v>
      </c>
      <c r="F96" s="163">
        <v>524.5</v>
      </c>
      <c r="G96" s="163"/>
      <c r="H96" s="164">
        <f>I96+K96</f>
        <v>0</v>
      </c>
      <c r="I96" s="164"/>
      <c r="J96" s="164"/>
      <c r="K96" s="164">
        <f>SUM(K97:K97)</f>
        <v>0</v>
      </c>
      <c r="L96" s="165">
        <f>M96+O96</f>
        <v>561.20000000000005</v>
      </c>
      <c r="M96" s="165">
        <f>E96+I96</f>
        <v>561.20000000000005</v>
      </c>
      <c r="N96" s="165">
        <f>F96+J96</f>
        <v>524.5</v>
      </c>
      <c r="O96" s="165">
        <f>SUM(O97:O97)</f>
        <v>0</v>
      </c>
    </row>
    <row r="97" spans="1:15" ht="15" customHeight="1" x14ac:dyDescent="0.25">
      <c r="A97" s="146"/>
      <c r="B97" s="162" t="s">
        <v>191</v>
      </c>
      <c r="C97" s="675"/>
      <c r="D97" s="166"/>
      <c r="E97" s="166"/>
      <c r="F97" s="166"/>
      <c r="G97" s="166"/>
      <c r="H97" s="167"/>
      <c r="I97" s="167"/>
      <c r="J97" s="167"/>
      <c r="K97" s="167"/>
      <c r="L97" s="168"/>
      <c r="M97" s="168"/>
      <c r="N97" s="168"/>
      <c r="O97" s="168"/>
    </row>
    <row r="98" spans="1:15" ht="15.95" customHeight="1" x14ac:dyDescent="0.25">
      <c r="A98" s="20" t="s">
        <v>72</v>
      </c>
      <c r="B98" s="85" t="s">
        <v>155</v>
      </c>
      <c r="C98" s="22"/>
      <c r="D98" s="23">
        <f t="shared" ref="D98:K98" si="45">D24+D42+D47+D52+D57+D62+D67+D72+D77+D82+D87+D92+D96</f>
        <v>989.90000000000009</v>
      </c>
      <c r="E98" s="23">
        <f t="shared" si="45"/>
        <v>989.90000000000009</v>
      </c>
      <c r="F98" s="23">
        <f t="shared" si="45"/>
        <v>891.5</v>
      </c>
      <c r="G98" s="23">
        <f t="shared" si="45"/>
        <v>0</v>
      </c>
      <c r="H98" s="24">
        <f t="shared" si="45"/>
        <v>0</v>
      </c>
      <c r="I98" s="24">
        <f t="shared" si="45"/>
        <v>0</v>
      </c>
      <c r="J98" s="24">
        <f t="shared" si="45"/>
        <v>0</v>
      </c>
      <c r="K98" s="24">
        <f t="shared" si="45"/>
        <v>0</v>
      </c>
      <c r="L98" s="21">
        <f>M98+O98</f>
        <v>989.90000000000009</v>
      </c>
      <c r="M98" s="21">
        <f>M24+M42+M47+M52+M57+M62+M67+M72+M77+M82+M87+M92+M96</f>
        <v>989.90000000000009</v>
      </c>
      <c r="N98" s="21">
        <f>N24+N42+N47+N52+N57+N62+N67+N72+N77+N82+N87+N92+N96</f>
        <v>891.5</v>
      </c>
      <c r="O98" s="21">
        <f>O24+O42+O47+O52+O57+O62+O67+O72+O77+O82+O87+O92+O96</f>
        <v>0</v>
      </c>
    </row>
    <row r="99" spans="1:15" ht="15.95" customHeight="1" x14ac:dyDescent="0.25">
      <c r="A99" s="19" t="s">
        <v>73</v>
      </c>
      <c r="B99" s="645" t="s">
        <v>52</v>
      </c>
      <c r="C99" s="646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30"/>
    </row>
    <row r="100" spans="1:15" ht="15" customHeight="1" x14ac:dyDescent="0.25">
      <c r="A100" s="671" t="s">
        <v>74</v>
      </c>
      <c r="B100" s="35" t="s">
        <v>58</v>
      </c>
      <c r="C100" s="155" t="s">
        <v>32</v>
      </c>
      <c r="D100" s="225">
        <f>SUM(D102:D104)</f>
        <v>389.7</v>
      </c>
      <c r="E100" s="16">
        <f>SUM(E102:E104)</f>
        <v>389.7</v>
      </c>
      <c r="F100" s="16">
        <f>SUM(F102:F104)</f>
        <v>282.29999999999995</v>
      </c>
      <c r="G100" s="16">
        <f>SUM(G102:G104)</f>
        <v>0</v>
      </c>
      <c r="H100" s="10">
        <f>SUM(H102:H104)</f>
        <v>0</v>
      </c>
      <c r="I100" s="10">
        <f t="shared" ref="I100:O100" si="46">SUM(I102:I104)</f>
        <v>0</v>
      </c>
      <c r="J100" s="10">
        <f t="shared" si="46"/>
        <v>0</v>
      </c>
      <c r="K100" s="10">
        <f t="shared" si="46"/>
        <v>0</v>
      </c>
      <c r="L100" s="78">
        <f t="shared" si="46"/>
        <v>389.7</v>
      </c>
      <c r="M100" s="78">
        <f t="shared" si="46"/>
        <v>389.7</v>
      </c>
      <c r="N100" s="78">
        <f t="shared" si="46"/>
        <v>282.29999999999995</v>
      </c>
      <c r="O100" s="78">
        <f t="shared" si="46"/>
        <v>0</v>
      </c>
    </row>
    <row r="101" spans="1:15" ht="15" customHeight="1" x14ac:dyDescent="0.25">
      <c r="A101" s="672"/>
      <c r="B101" s="154" t="s">
        <v>174</v>
      </c>
      <c r="C101" s="550"/>
      <c r="D101" s="354"/>
      <c r="E101" s="156"/>
      <c r="F101" s="156"/>
      <c r="G101" s="156"/>
      <c r="H101" s="77"/>
      <c r="I101" s="245"/>
      <c r="J101" s="77"/>
      <c r="K101" s="245"/>
      <c r="L101" s="29"/>
      <c r="M101" s="29"/>
      <c r="N101" s="29"/>
      <c r="O101" s="29"/>
    </row>
    <row r="102" spans="1:15" ht="25.5" x14ac:dyDescent="0.25">
      <c r="A102" s="672"/>
      <c r="B102" s="404" t="s">
        <v>502</v>
      </c>
      <c r="C102" s="550"/>
      <c r="D102" s="353">
        <f>E102+G102</f>
        <v>199.6</v>
      </c>
      <c r="E102" s="8">
        <v>199.6</v>
      </c>
      <c r="F102" s="8">
        <v>162.19999999999999</v>
      </c>
      <c r="G102" s="8"/>
      <c r="H102" s="9">
        <f>I102+K102</f>
        <v>0</v>
      </c>
      <c r="I102" s="267"/>
      <c r="J102" s="9"/>
      <c r="K102" s="275"/>
      <c r="L102" s="12">
        <f>M102+O102</f>
        <v>199.6</v>
      </c>
      <c r="M102" s="283">
        <f t="shared" ref="M102:N104" si="47">E102+I102</f>
        <v>199.6</v>
      </c>
      <c r="N102" s="283">
        <f t="shared" si="47"/>
        <v>162.19999999999999</v>
      </c>
      <c r="O102" s="67">
        <f>SUM(O104:O104)</f>
        <v>0</v>
      </c>
    </row>
    <row r="103" spans="1:15" ht="38.25" x14ac:dyDescent="0.25">
      <c r="A103" s="672"/>
      <c r="B103" s="404" t="s">
        <v>503</v>
      </c>
      <c r="C103" s="550"/>
      <c r="D103" s="353">
        <f>E103+G103</f>
        <v>114.3</v>
      </c>
      <c r="E103" s="8">
        <v>114.3</v>
      </c>
      <c r="F103" s="8">
        <v>86.7</v>
      </c>
      <c r="G103" s="8"/>
      <c r="H103" s="9">
        <f>I103+K103</f>
        <v>0</v>
      </c>
      <c r="I103" s="9"/>
      <c r="J103" s="9"/>
      <c r="K103" s="9"/>
      <c r="L103" s="11">
        <f>M103+O103</f>
        <v>114.3</v>
      </c>
      <c r="M103" s="283">
        <f t="shared" si="47"/>
        <v>114.3</v>
      </c>
      <c r="N103" s="283">
        <f t="shared" si="47"/>
        <v>86.7</v>
      </c>
      <c r="O103" s="12">
        <f>G103</f>
        <v>0</v>
      </c>
    </row>
    <row r="104" spans="1:15" ht="51" x14ac:dyDescent="0.25">
      <c r="A104" s="673"/>
      <c r="B104" s="404" t="s">
        <v>492</v>
      </c>
      <c r="C104" s="7"/>
      <c r="D104" s="353">
        <f>E104+G104</f>
        <v>75.8</v>
      </c>
      <c r="E104" s="8">
        <v>75.8</v>
      </c>
      <c r="F104" s="8">
        <v>33.4</v>
      </c>
      <c r="G104" s="8"/>
      <c r="H104" s="9">
        <f>I104+K104</f>
        <v>0</v>
      </c>
      <c r="I104" s="9"/>
      <c r="J104" s="9"/>
      <c r="K104" s="9"/>
      <c r="L104" s="11">
        <f>M104+O104</f>
        <v>75.8</v>
      </c>
      <c r="M104" s="179">
        <f t="shared" si="47"/>
        <v>75.8</v>
      </c>
      <c r="N104" s="179">
        <f t="shared" si="47"/>
        <v>33.4</v>
      </c>
      <c r="O104" s="11">
        <f>G104</f>
        <v>0</v>
      </c>
    </row>
    <row r="105" spans="1:15" ht="15.75" customHeight="1" x14ac:dyDescent="0.25">
      <c r="A105" s="20" t="s">
        <v>75</v>
      </c>
      <c r="B105" s="170" t="s">
        <v>157</v>
      </c>
      <c r="C105" s="549"/>
      <c r="D105" s="23">
        <f>D100</f>
        <v>389.7</v>
      </c>
      <c r="E105" s="23">
        <f>E100</f>
        <v>389.7</v>
      </c>
      <c r="F105" s="23">
        <f>F100</f>
        <v>282.29999999999995</v>
      </c>
      <c r="G105" s="23">
        <f>G100</f>
        <v>0</v>
      </c>
      <c r="H105" s="24">
        <f t="shared" ref="H105:O105" si="48">H100</f>
        <v>0</v>
      </c>
      <c r="I105" s="24">
        <f t="shared" si="48"/>
        <v>0</v>
      </c>
      <c r="J105" s="24">
        <f t="shared" si="48"/>
        <v>0</v>
      </c>
      <c r="K105" s="24">
        <f t="shared" si="48"/>
        <v>0</v>
      </c>
      <c r="L105" s="21">
        <f>M105+O105</f>
        <v>389.7</v>
      </c>
      <c r="M105" s="21">
        <f t="shared" si="48"/>
        <v>389.7</v>
      </c>
      <c r="N105" s="21">
        <f t="shared" si="48"/>
        <v>282.29999999999995</v>
      </c>
      <c r="O105" s="21">
        <f t="shared" si="48"/>
        <v>0</v>
      </c>
    </row>
    <row r="106" spans="1:15" ht="15.95" customHeight="1" x14ac:dyDescent="0.25">
      <c r="A106" s="19" t="s">
        <v>76</v>
      </c>
      <c r="B106" s="628" t="s">
        <v>162</v>
      </c>
      <c r="C106" s="629"/>
      <c r="D106" s="629"/>
      <c r="E106" s="629"/>
      <c r="F106" s="629"/>
      <c r="G106" s="629"/>
      <c r="H106" s="629"/>
      <c r="I106" s="629"/>
      <c r="J106" s="629"/>
      <c r="K106" s="629"/>
      <c r="L106" s="629"/>
      <c r="M106" s="629"/>
      <c r="N106" s="629"/>
      <c r="O106" s="630"/>
    </row>
    <row r="107" spans="1:15" ht="15" customHeight="1" x14ac:dyDescent="0.25">
      <c r="A107" s="5" t="s">
        <v>77</v>
      </c>
      <c r="B107" s="6" t="s">
        <v>20</v>
      </c>
      <c r="C107" s="517" t="s">
        <v>25</v>
      </c>
      <c r="D107" s="171">
        <f>E107+G107</f>
        <v>220</v>
      </c>
      <c r="E107" s="171">
        <v>220</v>
      </c>
      <c r="F107" s="171"/>
      <c r="G107" s="171"/>
      <c r="H107" s="172">
        <f>I107+K107</f>
        <v>0</v>
      </c>
      <c r="I107" s="172"/>
      <c r="J107" s="172"/>
      <c r="K107" s="172"/>
      <c r="L107" s="173">
        <f>M107+O107</f>
        <v>220</v>
      </c>
      <c r="M107" s="165">
        <f>E107+I107</f>
        <v>220</v>
      </c>
      <c r="N107" s="165">
        <f t="shared" ref="N107:O107" si="49">F107+J107</f>
        <v>0</v>
      </c>
      <c r="O107" s="165">
        <f t="shared" si="49"/>
        <v>0</v>
      </c>
    </row>
    <row r="108" spans="1:15" ht="52.5" customHeight="1" x14ac:dyDescent="0.25">
      <c r="A108" s="146"/>
      <c r="B108" s="174" t="s">
        <v>192</v>
      </c>
      <c r="C108" s="516"/>
      <c r="D108" s="166"/>
      <c r="E108" s="166"/>
      <c r="F108" s="166"/>
      <c r="G108" s="166"/>
      <c r="H108" s="167"/>
      <c r="I108" s="167"/>
      <c r="J108" s="167"/>
      <c r="K108" s="167"/>
      <c r="L108" s="168"/>
      <c r="M108" s="168"/>
      <c r="N108" s="168"/>
      <c r="O108" s="168"/>
    </row>
    <row r="109" spans="1:15" ht="15" customHeight="1" x14ac:dyDescent="0.25">
      <c r="A109" s="149" t="s">
        <v>78</v>
      </c>
      <c r="B109" s="29" t="s">
        <v>7</v>
      </c>
      <c r="C109" s="518" t="s">
        <v>25</v>
      </c>
      <c r="D109" s="163">
        <f>E109+G109</f>
        <v>4.4000000000000004</v>
      </c>
      <c r="E109" s="163">
        <v>4.4000000000000004</v>
      </c>
      <c r="F109" s="163">
        <v>4.2</v>
      </c>
      <c r="G109" s="163"/>
      <c r="H109" s="164">
        <f>I109+K109</f>
        <v>0</v>
      </c>
      <c r="I109" s="164"/>
      <c r="J109" s="164"/>
      <c r="K109" s="164"/>
      <c r="L109" s="165">
        <f>M109+O109</f>
        <v>4.4000000000000004</v>
      </c>
      <c r="M109" s="165">
        <f>E109+I109</f>
        <v>4.4000000000000004</v>
      </c>
      <c r="N109" s="165">
        <f>F109+J109</f>
        <v>4.2</v>
      </c>
      <c r="O109" s="165">
        <f>G109+K109</f>
        <v>0</v>
      </c>
    </row>
    <row r="110" spans="1:15" ht="26.25" x14ac:dyDescent="0.25">
      <c r="A110" s="153"/>
      <c r="B110" s="158" t="s">
        <v>341</v>
      </c>
      <c r="C110" s="520"/>
      <c r="D110" s="166"/>
      <c r="E110" s="166"/>
      <c r="F110" s="166"/>
      <c r="G110" s="166"/>
      <c r="H110" s="167"/>
      <c r="I110" s="167"/>
      <c r="J110" s="167"/>
      <c r="K110" s="167"/>
      <c r="L110" s="168"/>
      <c r="M110" s="168"/>
      <c r="N110" s="168"/>
      <c r="O110" s="168"/>
    </row>
    <row r="111" spans="1:15" ht="15" customHeight="1" x14ac:dyDescent="0.25">
      <c r="A111" s="149" t="s">
        <v>79</v>
      </c>
      <c r="B111" s="29" t="s">
        <v>10</v>
      </c>
      <c r="C111" s="515" t="s">
        <v>25</v>
      </c>
      <c r="D111" s="163">
        <f>E111+G111</f>
        <v>4.4000000000000004</v>
      </c>
      <c r="E111" s="163">
        <v>4.4000000000000004</v>
      </c>
      <c r="F111" s="163">
        <v>4.2</v>
      </c>
      <c r="G111" s="163"/>
      <c r="H111" s="164">
        <f>I111+K111</f>
        <v>0</v>
      </c>
      <c r="I111" s="164"/>
      <c r="J111" s="164"/>
      <c r="K111" s="164"/>
      <c r="L111" s="165">
        <f>M111+O111</f>
        <v>4.4000000000000004</v>
      </c>
      <c r="M111" s="165">
        <f>E111+I111</f>
        <v>4.4000000000000004</v>
      </c>
      <c r="N111" s="165">
        <f>F111+J111</f>
        <v>4.2</v>
      </c>
      <c r="O111" s="165">
        <f>G111+K111</f>
        <v>0</v>
      </c>
    </row>
    <row r="112" spans="1:15" ht="26.25" x14ac:dyDescent="0.25">
      <c r="A112" s="153"/>
      <c r="B112" s="158" t="s">
        <v>341</v>
      </c>
      <c r="C112" s="516"/>
      <c r="D112" s="166"/>
      <c r="E112" s="166"/>
      <c r="F112" s="166"/>
      <c r="G112" s="166"/>
      <c r="H112" s="167"/>
      <c r="I112" s="167"/>
      <c r="J112" s="167"/>
      <c r="K112" s="167"/>
      <c r="L112" s="168"/>
      <c r="M112" s="168"/>
      <c r="N112" s="168"/>
      <c r="O112" s="168"/>
    </row>
    <row r="113" spans="1:15" ht="15" customHeight="1" x14ac:dyDescent="0.25">
      <c r="A113" s="149" t="s">
        <v>80</v>
      </c>
      <c r="B113" s="29" t="s">
        <v>11</v>
      </c>
      <c r="C113" s="518" t="s">
        <v>25</v>
      </c>
      <c r="D113" s="163">
        <f>E113+G113</f>
        <v>4.4000000000000004</v>
      </c>
      <c r="E113" s="163">
        <v>4.4000000000000004</v>
      </c>
      <c r="F113" s="163">
        <v>4.2</v>
      </c>
      <c r="G113" s="163"/>
      <c r="H113" s="164">
        <f>I113+K113</f>
        <v>0</v>
      </c>
      <c r="I113" s="164"/>
      <c r="J113" s="164"/>
      <c r="K113" s="164"/>
      <c r="L113" s="165">
        <f>M113+O113</f>
        <v>4.4000000000000004</v>
      </c>
      <c r="M113" s="165">
        <f>E113+I113</f>
        <v>4.4000000000000004</v>
      </c>
      <c r="N113" s="165">
        <f>F113+J113</f>
        <v>4.2</v>
      </c>
      <c r="O113" s="165">
        <f>G113+K113</f>
        <v>0</v>
      </c>
    </row>
    <row r="114" spans="1:15" ht="26.25" x14ac:dyDescent="0.25">
      <c r="A114" s="153"/>
      <c r="B114" s="158" t="s">
        <v>341</v>
      </c>
      <c r="C114" s="520"/>
      <c r="D114" s="166"/>
      <c r="E114" s="166"/>
      <c r="F114" s="166"/>
      <c r="G114" s="166"/>
      <c r="H114" s="167"/>
      <c r="I114" s="167"/>
      <c r="J114" s="167"/>
      <c r="K114" s="167"/>
      <c r="L114" s="168"/>
      <c r="M114" s="168"/>
      <c r="N114" s="168"/>
      <c r="O114" s="168"/>
    </row>
    <row r="115" spans="1:15" ht="15" customHeight="1" x14ac:dyDescent="0.25">
      <c r="A115" s="149" t="s">
        <v>81</v>
      </c>
      <c r="B115" s="29" t="s">
        <v>12</v>
      </c>
      <c r="C115" s="515" t="s">
        <v>25</v>
      </c>
      <c r="D115" s="163">
        <f>E115+G115</f>
        <v>4.4000000000000004</v>
      </c>
      <c r="E115" s="163">
        <v>4.4000000000000004</v>
      </c>
      <c r="F115" s="163">
        <v>4.2</v>
      </c>
      <c r="G115" s="163"/>
      <c r="H115" s="164">
        <f>I115+K115</f>
        <v>0</v>
      </c>
      <c r="I115" s="164"/>
      <c r="J115" s="164"/>
      <c r="K115" s="164"/>
      <c r="L115" s="165">
        <f>M115+O115</f>
        <v>4.4000000000000004</v>
      </c>
      <c r="M115" s="165">
        <f>E115+I115</f>
        <v>4.4000000000000004</v>
      </c>
      <c r="N115" s="165">
        <f>F115+J115</f>
        <v>4.2</v>
      </c>
      <c r="O115" s="165">
        <f>G115+K115</f>
        <v>0</v>
      </c>
    </row>
    <row r="116" spans="1:15" ht="26.25" x14ac:dyDescent="0.25">
      <c r="A116" s="153"/>
      <c r="B116" s="158" t="s">
        <v>341</v>
      </c>
      <c r="C116" s="516"/>
      <c r="D116" s="166"/>
      <c r="E116" s="166"/>
      <c r="F116" s="166"/>
      <c r="G116" s="166"/>
      <c r="H116" s="167"/>
      <c r="I116" s="167"/>
      <c r="J116" s="167"/>
      <c r="K116" s="167"/>
      <c r="L116" s="168"/>
      <c r="M116" s="168"/>
      <c r="N116" s="168"/>
      <c r="O116" s="168"/>
    </row>
    <row r="117" spans="1:15" ht="15" customHeight="1" x14ac:dyDescent="0.25">
      <c r="A117" s="149" t="s">
        <v>82</v>
      </c>
      <c r="B117" s="29" t="s">
        <v>51</v>
      </c>
      <c r="C117" s="515" t="s">
        <v>25</v>
      </c>
      <c r="D117" s="163">
        <f>E117+G117</f>
        <v>8.8000000000000007</v>
      </c>
      <c r="E117" s="163">
        <v>8.8000000000000007</v>
      </c>
      <c r="F117" s="163">
        <v>4.2</v>
      </c>
      <c r="G117" s="163"/>
      <c r="H117" s="164">
        <f>I117+K117</f>
        <v>0</v>
      </c>
      <c r="I117" s="164"/>
      <c r="J117" s="164"/>
      <c r="K117" s="164"/>
      <c r="L117" s="165">
        <f>M117+O117</f>
        <v>8.8000000000000007</v>
      </c>
      <c r="M117" s="165">
        <f>E117+I117</f>
        <v>8.8000000000000007</v>
      </c>
      <c r="N117" s="165">
        <f>F117+J117</f>
        <v>4.2</v>
      </c>
      <c r="O117" s="165">
        <f>G117+K117</f>
        <v>0</v>
      </c>
    </row>
    <row r="118" spans="1:15" ht="26.25" x14ac:dyDescent="0.25">
      <c r="A118" s="153"/>
      <c r="B118" s="158" t="s">
        <v>341</v>
      </c>
      <c r="C118" s="516"/>
      <c r="D118" s="166"/>
      <c r="E118" s="166"/>
      <c r="F118" s="166"/>
      <c r="G118" s="166"/>
      <c r="H118" s="167"/>
      <c r="I118" s="167"/>
      <c r="J118" s="167"/>
      <c r="K118" s="167"/>
      <c r="L118" s="168"/>
      <c r="M118" s="168"/>
      <c r="N118" s="168"/>
      <c r="O118" s="168"/>
    </row>
    <row r="119" spans="1:15" ht="15" customHeight="1" x14ac:dyDescent="0.25">
      <c r="A119" s="149" t="s">
        <v>83</v>
      </c>
      <c r="B119" s="29" t="s">
        <v>14</v>
      </c>
      <c r="C119" s="515" t="s">
        <v>25</v>
      </c>
      <c r="D119" s="163">
        <f>E119+G119</f>
        <v>4.4000000000000004</v>
      </c>
      <c r="E119" s="163">
        <v>4.4000000000000004</v>
      </c>
      <c r="F119" s="163">
        <v>4.2</v>
      </c>
      <c r="G119" s="163"/>
      <c r="H119" s="164">
        <f>I119+K119</f>
        <v>0</v>
      </c>
      <c r="I119" s="164"/>
      <c r="J119" s="164"/>
      <c r="K119" s="164"/>
      <c r="L119" s="165">
        <f>M119+O119</f>
        <v>4.4000000000000004</v>
      </c>
      <c r="M119" s="165">
        <f>E119+I119</f>
        <v>4.4000000000000004</v>
      </c>
      <c r="N119" s="165">
        <f>F119+J119</f>
        <v>4.2</v>
      </c>
      <c r="O119" s="165">
        <f>G119+K119</f>
        <v>0</v>
      </c>
    </row>
    <row r="120" spans="1:15" ht="26.25" x14ac:dyDescent="0.25">
      <c r="A120" s="153"/>
      <c r="B120" s="158" t="s">
        <v>341</v>
      </c>
      <c r="C120" s="516"/>
      <c r="D120" s="166"/>
      <c r="E120" s="166"/>
      <c r="F120" s="166"/>
      <c r="G120" s="166"/>
      <c r="H120" s="167"/>
      <c r="I120" s="167"/>
      <c r="J120" s="167"/>
      <c r="K120" s="167"/>
      <c r="L120" s="168"/>
      <c r="M120" s="168"/>
      <c r="N120" s="168"/>
      <c r="O120" s="168"/>
    </row>
    <row r="121" spans="1:15" ht="15" customHeight="1" x14ac:dyDescent="0.25">
      <c r="A121" s="149" t="s">
        <v>84</v>
      </c>
      <c r="B121" s="29" t="s">
        <v>15</v>
      </c>
      <c r="C121" s="515" t="s">
        <v>25</v>
      </c>
      <c r="D121" s="163">
        <f>E121+G121</f>
        <v>4.4000000000000004</v>
      </c>
      <c r="E121" s="163">
        <v>4.4000000000000004</v>
      </c>
      <c r="F121" s="163">
        <v>4.2</v>
      </c>
      <c r="G121" s="163"/>
      <c r="H121" s="164">
        <f>I121+K121</f>
        <v>0</v>
      </c>
      <c r="I121" s="164"/>
      <c r="J121" s="164"/>
      <c r="K121" s="164"/>
      <c r="L121" s="165">
        <f>M121+O121</f>
        <v>4.4000000000000004</v>
      </c>
      <c r="M121" s="165">
        <f>E121+I121</f>
        <v>4.4000000000000004</v>
      </c>
      <c r="N121" s="165">
        <f>F121+J121</f>
        <v>4.2</v>
      </c>
      <c r="O121" s="165">
        <f>G121+K121</f>
        <v>0</v>
      </c>
    </row>
    <row r="122" spans="1:15" ht="26.25" x14ac:dyDescent="0.25">
      <c r="A122" s="153"/>
      <c r="B122" s="158" t="s">
        <v>341</v>
      </c>
      <c r="C122" s="516"/>
      <c r="D122" s="166"/>
      <c r="E122" s="166"/>
      <c r="F122" s="166"/>
      <c r="G122" s="166"/>
      <c r="H122" s="167"/>
      <c r="I122" s="167"/>
      <c r="J122" s="167"/>
      <c r="K122" s="167"/>
      <c r="L122" s="168"/>
      <c r="M122" s="168"/>
      <c r="N122" s="168"/>
      <c r="O122" s="168"/>
    </row>
    <row r="123" spans="1:15" ht="15" customHeight="1" x14ac:dyDescent="0.25">
      <c r="A123" s="149" t="s">
        <v>85</v>
      </c>
      <c r="B123" s="29" t="s">
        <v>16</v>
      </c>
      <c r="C123" s="515" t="s">
        <v>25</v>
      </c>
      <c r="D123" s="163">
        <f>E123+G123</f>
        <v>9.6999999999999993</v>
      </c>
      <c r="E123" s="163">
        <v>9.6999999999999993</v>
      </c>
      <c r="F123" s="163">
        <v>9.4</v>
      </c>
      <c r="G123" s="163"/>
      <c r="H123" s="164">
        <f>I123+K123</f>
        <v>0</v>
      </c>
      <c r="I123" s="164"/>
      <c r="J123" s="164"/>
      <c r="K123" s="164"/>
      <c r="L123" s="165">
        <f>M123+O123</f>
        <v>9.6999999999999993</v>
      </c>
      <c r="M123" s="165">
        <f>E123+I123</f>
        <v>9.6999999999999993</v>
      </c>
      <c r="N123" s="165">
        <f>F123+J123</f>
        <v>9.4</v>
      </c>
      <c r="O123" s="165">
        <f>G123+K123</f>
        <v>0</v>
      </c>
    </row>
    <row r="124" spans="1:15" ht="26.25" x14ac:dyDescent="0.25">
      <c r="A124" s="153"/>
      <c r="B124" s="158" t="s">
        <v>341</v>
      </c>
      <c r="C124" s="516"/>
      <c r="D124" s="166"/>
      <c r="E124" s="166"/>
      <c r="F124" s="166"/>
      <c r="G124" s="166"/>
      <c r="H124" s="167"/>
      <c r="I124" s="167"/>
      <c r="J124" s="167"/>
      <c r="K124" s="167"/>
      <c r="L124" s="168"/>
      <c r="M124" s="168"/>
      <c r="N124" s="168"/>
      <c r="O124" s="168"/>
    </row>
    <row r="125" spans="1:15" ht="15" customHeight="1" x14ac:dyDescent="0.25">
      <c r="A125" s="149" t="s">
        <v>86</v>
      </c>
      <c r="B125" s="29" t="s">
        <v>17</v>
      </c>
      <c r="C125" s="515" t="s">
        <v>25</v>
      </c>
      <c r="D125" s="163">
        <f>E125+G125</f>
        <v>4.4000000000000004</v>
      </c>
      <c r="E125" s="163">
        <v>4.4000000000000004</v>
      </c>
      <c r="F125" s="163">
        <v>4.2</v>
      </c>
      <c r="G125" s="163"/>
      <c r="H125" s="164">
        <f>I125+K125</f>
        <v>0</v>
      </c>
      <c r="I125" s="164"/>
      <c r="J125" s="164"/>
      <c r="K125" s="164"/>
      <c r="L125" s="165">
        <f>M125+O125</f>
        <v>4.4000000000000004</v>
      </c>
      <c r="M125" s="165">
        <f>E125+I125</f>
        <v>4.4000000000000004</v>
      </c>
      <c r="N125" s="165">
        <f>F125+J125</f>
        <v>4.2</v>
      </c>
      <c r="O125" s="165">
        <f>G125+K125</f>
        <v>0</v>
      </c>
    </row>
    <row r="126" spans="1:15" ht="26.25" x14ac:dyDescent="0.25">
      <c r="A126" s="153"/>
      <c r="B126" s="158" t="s">
        <v>341</v>
      </c>
      <c r="C126" s="516"/>
      <c r="D126" s="166"/>
      <c r="E126" s="166"/>
      <c r="F126" s="166"/>
      <c r="G126" s="166"/>
      <c r="H126" s="167"/>
      <c r="I126" s="167"/>
      <c r="J126" s="167"/>
      <c r="K126" s="167"/>
      <c r="L126" s="168"/>
      <c r="M126" s="168"/>
      <c r="N126" s="168"/>
      <c r="O126" s="168"/>
    </row>
    <row r="127" spans="1:15" ht="15" customHeight="1" x14ac:dyDescent="0.25">
      <c r="A127" s="149" t="s">
        <v>87</v>
      </c>
      <c r="B127" s="29" t="s">
        <v>18</v>
      </c>
      <c r="C127" s="515" t="s">
        <v>25</v>
      </c>
      <c r="D127" s="163">
        <f>E127+G127</f>
        <v>4.4000000000000004</v>
      </c>
      <c r="E127" s="163">
        <v>4.4000000000000004</v>
      </c>
      <c r="F127" s="163">
        <v>4.2</v>
      </c>
      <c r="G127" s="163"/>
      <c r="H127" s="164">
        <f>I127+K127</f>
        <v>0</v>
      </c>
      <c r="I127" s="164"/>
      <c r="J127" s="164"/>
      <c r="K127" s="164"/>
      <c r="L127" s="165">
        <f>M127+O127</f>
        <v>4.4000000000000004</v>
      </c>
      <c r="M127" s="165">
        <f>E127+I127</f>
        <v>4.4000000000000004</v>
      </c>
      <c r="N127" s="165">
        <f>F127+J127</f>
        <v>4.2</v>
      </c>
      <c r="O127" s="165">
        <f>G127+K127</f>
        <v>0</v>
      </c>
    </row>
    <row r="128" spans="1:15" ht="26.25" x14ac:dyDescent="0.25">
      <c r="A128" s="153"/>
      <c r="B128" s="158" t="s">
        <v>341</v>
      </c>
      <c r="C128" s="516"/>
      <c r="D128" s="166"/>
      <c r="E128" s="166"/>
      <c r="F128" s="166"/>
      <c r="G128" s="166"/>
      <c r="H128" s="167"/>
      <c r="I128" s="167"/>
      <c r="J128" s="167"/>
      <c r="K128" s="167"/>
      <c r="L128" s="168"/>
      <c r="M128" s="168"/>
      <c r="N128" s="168"/>
      <c r="O128" s="168"/>
    </row>
    <row r="129" spans="1:15" ht="15" customHeight="1" x14ac:dyDescent="0.25">
      <c r="A129" s="149" t="s">
        <v>88</v>
      </c>
      <c r="B129" s="29" t="s">
        <v>19</v>
      </c>
      <c r="C129" s="515" t="s">
        <v>25</v>
      </c>
      <c r="D129" s="163">
        <f>E129+G129</f>
        <v>36.200000000000003</v>
      </c>
      <c r="E129" s="163">
        <v>36.200000000000003</v>
      </c>
      <c r="F129" s="163">
        <v>18.100000000000001</v>
      </c>
      <c r="G129" s="163"/>
      <c r="H129" s="164">
        <f>I129+K129</f>
        <v>0</v>
      </c>
      <c r="I129" s="164"/>
      <c r="J129" s="164"/>
      <c r="K129" s="164"/>
      <c r="L129" s="165">
        <f>M129+O129</f>
        <v>36.200000000000003</v>
      </c>
      <c r="M129" s="165">
        <f>E129+I129</f>
        <v>36.200000000000003</v>
      </c>
      <c r="N129" s="165">
        <f>F129+J129</f>
        <v>18.100000000000001</v>
      </c>
      <c r="O129" s="165">
        <f>G129+K129</f>
        <v>0</v>
      </c>
    </row>
    <row r="130" spans="1:15" ht="26.25" x14ac:dyDescent="0.25">
      <c r="A130" s="153"/>
      <c r="B130" s="158" t="s">
        <v>341</v>
      </c>
      <c r="C130" s="516"/>
      <c r="D130" s="166"/>
      <c r="E130" s="166"/>
      <c r="F130" s="166"/>
      <c r="G130" s="166"/>
      <c r="H130" s="167"/>
      <c r="I130" s="167"/>
      <c r="J130" s="167"/>
      <c r="K130" s="167"/>
      <c r="L130" s="168"/>
      <c r="M130" s="168"/>
      <c r="N130" s="168"/>
      <c r="O130" s="168"/>
    </row>
    <row r="131" spans="1:15" ht="15.95" customHeight="1" x14ac:dyDescent="0.25">
      <c r="A131" s="20" t="s">
        <v>89</v>
      </c>
      <c r="B131" s="27" t="s">
        <v>159</v>
      </c>
      <c r="C131" s="25"/>
      <c r="D131" s="23">
        <f>SUM(D107:D130)</f>
        <v>309.89999999999998</v>
      </c>
      <c r="E131" s="23">
        <f>SUM(E107:E130)</f>
        <v>309.89999999999998</v>
      </c>
      <c r="F131" s="23">
        <f>SUM(F107:F130)</f>
        <v>65.300000000000011</v>
      </c>
      <c r="G131" s="23">
        <f>SUM(G107:G130)</f>
        <v>0</v>
      </c>
      <c r="H131" s="24">
        <f t="shared" ref="H131:O131" si="50">SUM(H107:H130)</f>
        <v>0</v>
      </c>
      <c r="I131" s="24">
        <f t="shared" si="50"/>
        <v>0</v>
      </c>
      <c r="J131" s="24">
        <f t="shared" si="50"/>
        <v>0</v>
      </c>
      <c r="K131" s="24">
        <f t="shared" si="50"/>
        <v>0</v>
      </c>
      <c r="L131" s="21">
        <f>M131+O131</f>
        <v>309.89999999999998</v>
      </c>
      <c r="M131" s="21">
        <f t="shared" si="50"/>
        <v>309.89999999999998</v>
      </c>
      <c r="N131" s="21">
        <f t="shared" si="50"/>
        <v>65.300000000000011</v>
      </c>
      <c r="O131" s="21">
        <f t="shared" si="50"/>
        <v>0</v>
      </c>
    </row>
    <row r="132" spans="1:15" ht="15.95" customHeight="1" x14ac:dyDescent="0.25">
      <c r="A132" s="19" t="s">
        <v>90</v>
      </c>
      <c r="B132" s="628" t="s">
        <v>56</v>
      </c>
      <c r="C132" s="646"/>
      <c r="D132" s="646"/>
      <c r="E132" s="646"/>
      <c r="F132" s="646"/>
      <c r="G132" s="646"/>
      <c r="H132" s="646"/>
      <c r="I132" s="646"/>
      <c r="J132" s="646"/>
      <c r="K132" s="646"/>
      <c r="L132" s="646"/>
      <c r="M132" s="646"/>
      <c r="N132" s="646"/>
      <c r="O132" s="647"/>
    </row>
    <row r="133" spans="1:15" ht="15" customHeight="1" x14ac:dyDescent="0.25">
      <c r="A133" s="678" t="s">
        <v>91</v>
      </c>
      <c r="B133" s="26" t="s">
        <v>20</v>
      </c>
      <c r="C133" s="552"/>
      <c r="D133" s="156">
        <f t="shared" ref="D133:O133" si="51">SUM(D135:D139)</f>
        <v>1498.5</v>
      </c>
      <c r="E133" s="553">
        <f t="shared" si="51"/>
        <v>1498.5</v>
      </c>
      <c r="F133" s="156">
        <f t="shared" si="51"/>
        <v>5.2</v>
      </c>
      <c r="G133" s="553">
        <f t="shared" si="51"/>
        <v>0</v>
      </c>
      <c r="H133" s="77">
        <f t="shared" si="51"/>
        <v>0</v>
      </c>
      <c r="I133" s="554">
        <f t="shared" si="51"/>
        <v>0</v>
      </c>
      <c r="J133" s="77">
        <f t="shared" si="51"/>
        <v>0</v>
      </c>
      <c r="K133" s="554">
        <f t="shared" si="51"/>
        <v>0</v>
      </c>
      <c r="L133" s="29">
        <f t="shared" si="51"/>
        <v>1498.5</v>
      </c>
      <c r="M133" s="17">
        <f t="shared" si="51"/>
        <v>1498.5</v>
      </c>
      <c r="N133" s="29">
        <f t="shared" si="51"/>
        <v>5.2</v>
      </c>
      <c r="O133" s="217">
        <f t="shared" si="51"/>
        <v>0</v>
      </c>
    </row>
    <row r="134" spans="1:15" ht="15" customHeight="1" x14ac:dyDescent="0.25">
      <c r="A134" s="679"/>
      <c r="B134" s="154" t="s">
        <v>174</v>
      </c>
      <c r="C134" s="555"/>
      <c r="D134" s="8"/>
      <c r="E134" s="556"/>
      <c r="F134" s="8"/>
      <c r="G134" s="556"/>
      <c r="H134" s="9"/>
      <c r="I134" s="267"/>
      <c r="J134" s="9"/>
      <c r="K134" s="267"/>
      <c r="L134" s="11"/>
      <c r="M134" s="119"/>
      <c r="N134" s="11"/>
      <c r="O134" s="557"/>
    </row>
    <row r="135" spans="1:15" ht="26.25" x14ac:dyDescent="0.25">
      <c r="A135" s="679"/>
      <c r="B135" s="337" t="s">
        <v>318</v>
      </c>
      <c r="C135" s="551" t="s">
        <v>32</v>
      </c>
      <c r="D135" s="8">
        <f t="shared" ref="D135:D140" si="52">E135+G135</f>
        <v>5.8</v>
      </c>
      <c r="E135" s="8">
        <v>5.8</v>
      </c>
      <c r="F135" s="8">
        <v>5.2</v>
      </c>
      <c r="G135" s="8"/>
      <c r="H135" s="9">
        <f t="shared" ref="H135:H140" si="53">I135+K135</f>
        <v>0</v>
      </c>
      <c r="I135" s="9"/>
      <c r="J135" s="9"/>
      <c r="K135" s="9"/>
      <c r="L135" s="11">
        <f t="shared" ref="L135:L140" si="54">M135+O135</f>
        <v>5.8</v>
      </c>
      <c r="M135" s="178">
        <f t="shared" ref="M135:O140" si="55">E135+I135</f>
        <v>5.8</v>
      </c>
      <c r="N135" s="178">
        <f t="shared" si="55"/>
        <v>5.2</v>
      </c>
      <c r="O135" s="178">
        <f t="shared" si="55"/>
        <v>0</v>
      </c>
    </row>
    <row r="136" spans="1:15" ht="26.25" x14ac:dyDescent="0.25">
      <c r="A136" s="679"/>
      <c r="B136" s="157" t="s">
        <v>193</v>
      </c>
      <c r="C136" s="95" t="s">
        <v>24</v>
      </c>
      <c r="D136" s="8">
        <f t="shared" si="52"/>
        <v>7.2</v>
      </c>
      <c r="E136" s="8">
        <v>7.2</v>
      </c>
      <c r="F136" s="8"/>
      <c r="G136" s="8"/>
      <c r="H136" s="9">
        <f t="shared" si="53"/>
        <v>0</v>
      </c>
      <c r="I136" s="9"/>
      <c r="J136" s="9"/>
      <c r="K136" s="9"/>
      <c r="L136" s="176">
        <f t="shared" si="54"/>
        <v>7.2</v>
      </c>
      <c r="M136" s="177">
        <f t="shared" ref="M136" si="56">E136+I136</f>
        <v>7.2</v>
      </c>
      <c r="N136" s="177">
        <f t="shared" ref="N136" si="57">F136+J136</f>
        <v>0</v>
      </c>
      <c r="O136" s="178">
        <f t="shared" ref="O136" si="58">G136+K136</f>
        <v>0</v>
      </c>
    </row>
    <row r="137" spans="1:15" ht="26.25" x14ac:dyDescent="0.25">
      <c r="A137" s="679"/>
      <c r="B137" s="159" t="s">
        <v>177</v>
      </c>
      <c r="C137" s="38" t="s">
        <v>24</v>
      </c>
      <c r="D137" s="16">
        <f t="shared" si="52"/>
        <v>209.4</v>
      </c>
      <c r="E137" s="16">
        <v>209.4</v>
      </c>
      <c r="F137" s="16"/>
      <c r="G137" s="16"/>
      <c r="H137" s="10">
        <f t="shared" si="53"/>
        <v>0</v>
      </c>
      <c r="I137" s="10"/>
      <c r="J137" s="10"/>
      <c r="K137" s="10"/>
      <c r="L137" s="12">
        <f t="shared" si="54"/>
        <v>209.4</v>
      </c>
      <c r="M137" s="283">
        <f t="shared" si="55"/>
        <v>209.4</v>
      </c>
      <c r="N137" s="283">
        <f t="shared" si="55"/>
        <v>0</v>
      </c>
      <c r="O137" s="283">
        <f t="shared" si="55"/>
        <v>0</v>
      </c>
    </row>
    <row r="138" spans="1:15" x14ac:dyDescent="0.25">
      <c r="A138" s="679"/>
      <c r="B138" s="159" t="s">
        <v>194</v>
      </c>
      <c r="C138" s="30" t="s">
        <v>24</v>
      </c>
      <c r="D138" s="16">
        <f t="shared" si="52"/>
        <v>553.70000000000005</v>
      </c>
      <c r="E138" s="42">
        <v>553.70000000000005</v>
      </c>
      <c r="F138" s="42"/>
      <c r="G138" s="42"/>
      <c r="H138" s="10">
        <f t="shared" si="53"/>
        <v>0</v>
      </c>
      <c r="I138" s="100"/>
      <c r="J138" s="100"/>
      <c r="K138" s="100"/>
      <c r="L138" s="12">
        <f t="shared" si="54"/>
        <v>553.70000000000005</v>
      </c>
      <c r="M138" s="165">
        <f t="shared" si="55"/>
        <v>553.70000000000005</v>
      </c>
      <c r="N138" s="165">
        <f t="shared" si="55"/>
        <v>0</v>
      </c>
      <c r="O138" s="165">
        <f t="shared" si="55"/>
        <v>0</v>
      </c>
    </row>
    <row r="139" spans="1:15" ht="26.25" x14ac:dyDescent="0.25">
      <c r="A139" s="679"/>
      <c r="B139" s="180" t="s">
        <v>195</v>
      </c>
      <c r="C139" s="30" t="s">
        <v>24</v>
      </c>
      <c r="D139" s="16">
        <f t="shared" si="52"/>
        <v>722.4</v>
      </c>
      <c r="E139" s="16">
        <v>722.4</v>
      </c>
      <c r="F139" s="16"/>
      <c r="G139" s="16"/>
      <c r="H139" s="10">
        <f t="shared" si="53"/>
        <v>0</v>
      </c>
      <c r="I139" s="10"/>
      <c r="J139" s="10"/>
      <c r="K139" s="10"/>
      <c r="L139" s="12">
        <f t="shared" si="54"/>
        <v>722.4</v>
      </c>
      <c r="M139" s="169">
        <f t="shared" si="55"/>
        <v>722.4</v>
      </c>
      <c r="N139" s="165">
        <f t="shared" si="55"/>
        <v>0</v>
      </c>
      <c r="O139" s="165">
        <f t="shared" si="55"/>
        <v>0</v>
      </c>
    </row>
    <row r="140" spans="1:15" ht="15" customHeight="1" x14ac:dyDescent="0.25">
      <c r="A140" s="676" t="s">
        <v>92</v>
      </c>
      <c r="B140" s="78" t="s">
        <v>43</v>
      </c>
      <c r="C140" s="680" t="s">
        <v>24</v>
      </c>
      <c r="D140" s="163">
        <f t="shared" si="52"/>
        <v>418.6</v>
      </c>
      <c r="E140" s="163">
        <v>418.6</v>
      </c>
      <c r="F140" s="163">
        <v>398.4</v>
      </c>
      <c r="G140" s="163"/>
      <c r="H140" s="164">
        <f t="shared" si="53"/>
        <v>0</v>
      </c>
      <c r="I140" s="164"/>
      <c r="J140" s="164"/>
      <c r="K140" s="164"/>
      <c r="L140" s="165">
        <f t="shared" si="54"/>
        <v>418.6</v>
      </c>
      <c r="M140" s="165">
        <f t="shared" si="55"/>
        <v>418.6</v>
      </c>
      <c r="N140" s="165">
        <f t="shared" si="55"/>
        <v>398.4</v>
      </c>
      <c r="O140" s="165">
        <f t="shared" si="55"/>
        <v>0</v>
      </c>
    </row>
    <row r="141" spans="1:15" s="36" customFormat="1" ht="25.5" x14ac:dyDescent="0.2">
      <c r="A141" s="677"/>
      <c r="B141" s="158" t="s">
        <v>196</v>
      </c>
      <c r="C141" s="681"/>
      <c r="D141" s="166"/>
      <c r="E141" s="166"/>
      <c r="F141" s="166"/>
      <c r="G141" s="166"/>
      <c r="H141" s="167"/>
      <c r="I141" s="167"/>
      <c r="J141" s="167"/>
      <c r="K141" s="167"/>
      <c r="L141" s="168"/>
      <c r="M141" s="168"/>
      <c r="N141" s="168"/>
      <c r="O141" s="168"/>
    </row>
    <row r="142" spans="1:15" ht="15.95" customHeight="1" x14ac:dyDescent="0.25">
      <c r="A142" s="53" t="s">
        <v>93</v>
      </c>
      <c r="B142" s="43" t="s">
        <v>161</v>
      </c>
      <c r="C142" s="76"/>
      <c r="D142" s="23">
        <f t="shared" ref="D142:O142" si="59">D133+D140</f>
        <v>1917.1</v>
      </c>
      <c r="E142" s="23">
        <f t="shared" si="59"/>
        <v>1917.1</v>
      </c>
      <c r="F142" s="23">
        <f t="shared" si="59"/>
        <v>403.59999999999997</v>
      </c>
      <c r="G142" s="23">
        <f t="shared" si="59"/>
        <v>0</v>
      </c>
      <c r="H142" s="24">
        <f t="shared" si="59"/>
        <v>0</v>
      </c>
      <c r="I142" s="24">
        <f t="shared" si="59"/>
        <v>0</v>
      </c>
      <c r="J142" s="24">
        <f t="shared" si="59"/>
        <v>0</v>
      </c>
      <c r="K142" s="24">
        <f t="shared" si="59"/>
        <v>0</v>
      </c>
      <c r="L142" s="21">
        <f>M142+O142</f>
        <v>1917.1</v>
      </c>
      <c r="M142" s="21">
        <f t="shared" si="59"/>
        <v>1917.1</v>
      </c>
      <c r="N142" s="21">
        <f t="shared" si="59"/>
        <v>403.59999999999997</v>
      </c>
      <c r="O142" s="21">
        <f t="shared" si="59"/>
        <v>0</v>
      </c>
    </row>
    <row r="143" spans="1:15" ht="15.95" customHeight="1" x14ac:dyDescent="0.25">
      <c r="A143" s="665" t="s">
        <v>94</v>
      </c>
      <c r="B143" s="101" t="s">
        <v>153</v>
      </c>
      <c r="C143" s="668"/>
      <c r="D143" s="272">
        <f t="shared" ref="D143:O143" si="60">SUM(D145:D167)</f>
        <v>3606.6</v>
      </c>
      <c r="E143" s="182">
        <f t="shared" si="60"/>
        <v>3606.6</v>
      </c>
      <c r="F143" s="182">
        <f t="shared" si="60"/>
        <v>1642.7</v>
      </c>
      <c r="G143" s="182">
        <f t="shared" si="60"/>
        <v>0</v>
      </c>
      <c r="H143" s="183">
        <f t="shared" si="60"/>
        <v>0</v>
      </c>
      <c r="I143" s="183">
        <f t="shared" si="60"/>
        <v>0</v>
      </c>
      <c r="J143" s="183">
        <f t="shared" si="60"/>
        <v>0</v>
      </c>
      <c r="K143" s="183">
        <f t="shared" si="60"/>
        <v>0</v>
      </c>
      <c r="L143" s="184">
        <f t="shared" si="60"/>
        <v>3606.6</v>
      </c>
      <c r="M143" s="184">
        <f t="shared" si="60"/>
        <v>3606.6</v>
      </c>
      <c r="N143" s="184">
        <f t="shared" si="60"/>
        <v>1642.7</v>
      </c>
      <c r="O143" s="184">
        <f t="shared" si="60"/>
        <v>0</v>
      </c>
    </row>
    <row r="144" spans="1:15" ht="15" customHeight="1" x14ac:dyDescent="0.25">
      <c r="A144" s="666"/>
      <c r="B144" s="280" t="s">
        <v>174</v>
      </c>
      <c r="C144" s="669"/>
      <c r="D144" s="273"/>
      <c r="E144" s="185"/>
      <c r="F144" s="186"/>
      <c r="G144" s="186"/>
      <c r="H144" s="187"/>
      <c r="I144" s="187"/>
      <c r="J144" s="188"/>
      <c r="K144" s="188"/>
      <c r="L144" s="189"/>
      <c r="M144" s="189"/>
      <c r="N144" s="190"/>
      <c r="O144" s="190"/>
    </row>
    <row r="145" spans="1:15" ht="26.25" x14ac:dyDescent="0.25">
      <c r="A145" s="666"/>
      <c r="B145" s="102" t="s">
        <v>182</v>
      </c>
      <c r="C145" s="669"/>
      <c r="D145" s="274">
        <f>E145+G145</f>
        <v>0.7</v>
      </c>
      <c r="E145" s="191">
        <f t="shared" ref="E145:G150" si="61">E26</f>
        <v>0.7</v>
      </c>
      <c r="F145" s="191">
        <f t="shared" si="61"/>
        <v>0.7</v>
      </c>
      <c r="G145" s="191">
        <f t="shared" si="61"/>
        <v>0</v>
      </c>
      <c r="H145" s="192">
        <f t="shared" ref="H145:H166" si="62">I145+K145</f>
        <v>0</v>
      </c>
      <c r="I145" s="192">
        <f t="shared" ref="I145:K150" si="63">I26</f>
        <v>0</v>
      </c>
      <c r="J145" s="192">
        <f t="shared" si="63"/>
        <v>0</v>
      </c>
      <c r="K145" s="192">
        <f t="shared" si="63"/>
        <v>0</v>
      </c>
      <c r="L145" s="193">
        <f t="shared" ref="L145:L166" si="64">M145+O145</f>
        <v>0.7</v>
      </c>
      <c r="M145" s="193">
        <f t="shared" ref="M145:O150" si="65">M26</f>
        <v>0.7</v>
      </c>
      <c r="N145" s="193">
        <f t="shared" si="65"/>
        <v>0.7</v>
      </c>
      <c r="O145" s="193">
        <f t="shared" si="65"/>
        <v>0</v>
      </c>
    </row>
    <row r="146" spans="1:15" x14ac:dyDescent="0.25">
      <c r="A146" s="666"/>
      <c r="B146" s="102" t="s">
        <v>178</v>
      </c>
      <c r="C146" s="669"/>
      <c r="D146" s="270">
        <f t="shared" ref="D146:D167" si="66">E146+G146</f>
        <v>29</v>
      </c>
      <c r="E146" s="94">
        <f t="shared" si="61"/>
        <v>29</v>
      </c>
      <c r="F146" s="94">
        <f t="shared" si="61"/>
        <v>28.4</v>
      </c>
      <c r="G146" s="94">
        <f t="shared" si="61"/>
        <v>0</v>
      </c>
      <c r="H146" s="98">
        <f t="shared" si="62"/>
        <v>0</v>
      </c>
      <c r="I146" s="98">
        <f t="shared" si="63"/>
        <v>0</v>
      </c>
      <c r="J146" s="98">
        <f t="shared" si="63"/>
        <v>0</v>
      </c>
      <c r="K146" s="98">
        <f t="shared" si="63"/>
        <v>0</v>
      </c>
      <c r="L146" s="99">
        <f t="shared" si="64"/>
        <v>29</v>
      </c>
      <c r="M146" s="99">
        <f t="shared" si="65"/>
        <v>29</v>
      </c>
      <c r="N146" s="99">
        <f t="shared" si="65"/>
        <v>28.4</v>
      </c>
      <c r="O146" s="99">
        <f t="shared" si="65"/>
        <v>0</v>
      </c>
    </row>
    <row r="147" spans="1:15" ht="26.25" x14ac:dyDescent="0.25">
      <c r="A147" s="666"/>
      <c r="B147" s="102" t="s">
        <v>184</v>
      </c>
      <c r="C147" s="669"/>
      <c r="D147" s="270">
        <f t="shared" si="66"/>
        <v>8.1999999999999993</v>
      </c>
      <c r="E147" s="94">
        <f t="shared" si="61"/>
        <v>8.1999999999999993</v>
      </c>
      <c r="F147" s="94">
        <f t="shared" si="61"/>
        <v>8.1</v>
      </c>
      <c r="G147" s="94">
        <f t="shared" si="61"/>
        <v>0</v>
      </c>
      <c r="H147" s="98">
        <f t="shared" si="62"/>
        <v>0</v>
      </c>
      <c r="I147" s="98">
        <f t="shared" si="63"/>
        <v>0</v>
      </c>
      <c r="J147" s="98">
        <f t="shared" si="63"/>
        <v>0</v>
      </c>
      <c r="K147" s="98">
        <f t="shared" si="63"/>
        <v>0</v>
      </c>
      <c r="L147" s="99">
        <f t="shared" si="64"/>
        <v>8.1999999999999993</v>
      </c>
      <c r="M147" s="99">
        <f t="shared" si="65"/>
        <v>8.1999999999999993</v>
      </c>
      <c r="N147" s="99">
        <f t="shared" si="65"/>
        <v>8.1</v>
      </c>
      <c r="O147" s="99">
        <f t="shared" si="65"/>
        <v>0</v>
      </c>
    </row>
    <row r="148" spans="1:15" ht="26.25" x14ac:dyDescent="0.25">
      <c r="A148" s="666"/>
      <c r="B148" s="102" t="s">
        <v>180</v>
      </c>
      <c r="C148" s="669"/>
      <c r="D148" s="270">
        <f t="shared" si="66"/>
        <v>28.8</v>
      </c>
      <c r="E148" s="94">
        <f t="shared" si="61"/>
        <v>28.8</v>
      </c>
      <c r="F148" s="94">
        <f t="shared" si="61"/>
        <v>23.5</v>
      </c>
      <c r="G148" s="94">
        <f t="shared" si="61"/>
        <v>0</v>
      </c>
      <c r="H148" s="98">
        <f t="shared" si="62"/>
        <v>0</v>
      </c>
      <c r="I148" s="98">
        <f t="shared" si="63"/>
        <v>0</v>
      </c>
      <c r="J148" s="98">
        <f t="shared" si="63"/>
        <v>0</v>
      </c>
      <c r="K148" s="98">
        <f t="shared" si="63"/>
        <v>0</v>
      </c>
      <c r="L148" s="99">
        <f t="shared" si="64"/>
        <v>28.8</v>
      </c>
      <c r="M148" s="99">
        <f t="shared" si="65"/>
        <v>28.8</v>
      </c>
      <c r="N148" s="99">
        <f t="shared" si="65"/>
        <v>23.5</v>
      </c>
      <c r="O148" s="99">
        <f t="shared" si="65"/>
        <v>0</v>
      </c>
    </row>
    <row r="149" spans="1:15" x14ac:dyDescent="0.25">
      <c r="A149" s="666"/>
      <c r="B149" s="102" t="s">
        <v>185</v>
      </c>
      <c r="C149" s="669"/>
      <c r="D149" s="270">
        <f t="shared" si="66"/>
        <v>17</v>
      </c>
      <c r="E149" s="94">
        <f t="shared" si="61"/>
        <v>17</v>
      </c>
      <c r="F149" s="94">
        <f t="shared" si="61"/>
        <v>15.9</v>
      </c>
      <c r="G149" s="94">
        <f t="shared" si="61"/>
        <v>0</v>
      </c>
      <c r="H149" s="98">
        <f t="shared" si="62"/>
        <v>0</v>
      </c>
      <c r="I149" s="98">
        <f t="shared" si="63"/>
        <v>0</v>
      </c>
      <c r="J149" s="98">
        <f t="shared" si="63"/>
        <v>0</v>
      </c>
      <c r="K149" s="98">
        <f t="shared" si="63"/>
        <v>0</v>
      </c>
      <c r="L149" s="99">
        <f t="shared" si="64"/>
        <v>17</v>
      </c>
      <c r="M149" s="99">
        <f t="shared" si="65"/>
        <v>17</v>
      </c>
      <c r="N149" s="99">
        <f t="shared" si="65"/>
        <v>15.9</v>
      </c>
      <c r="O149" s="99">
        <f t="shared" si="65"/>
        <v>0</v>
      </c>
    </row>
    <row r="150" spans="1:15" ht="26.25" x14ac:dyDescent="0.25">
      <c r="A150" s="666"/>
      <c r="B150" s="102" t="s">
        <v>179</v>
      </c>
      <c r="C150" s="669"/>
      <c r="D150" s="270">
        <f t="shared" si="66"/>
        <v>6.4</v>
      </c>
      <c r="E150" s="94">
        <f t="shared" si="61"/>
        <v>6.4</v>
      </c>
      <c r="F150" s="94">
        <f t="shared" si="61"/>
        <v>6.2</v>
      </c>
      <c r="G150" s="94">
        <f t="shared" si="61"/>
        <v>0</v>
      </c>
      <c r="H150" s="98">
        <f t="shared" si="62"/>
        <v>0</v>
      </c>
      <c r="I150" s="98">
        <f t="shared" si="63"/>
        <v>0</v>
      </c>
      <c r="J150" s="98">
        <f t="shared" si="63"/>
        <v>0</v>
      </c>
      <c r="K150" s="98">
        <f t="shared" si="63"/>
        <v>0</v>
      </c>
      <c r="L150" s="99">
        <f t="shared" si="64"/>
        <v>6.4</v>
      </c>
      <c r="M150" s="99">
        <f t="shared" si="65"/>
        <v>6.4</v>
      </c>
      <c r="N150" s="99">
        <f t="shared" si="65"/>
        <v>6.2</v>
      </c>
      <c r="O150" s="99">
        <f t="shared" si="65"/>
        <v>0</v>
      </c>
    </row>
    <row r="151" spans="1:15" ht="39" x14ac:dyDescent="0.25">
      <c r="A151" s="666"/>
      <c r="B151" s="102" t="s">
        <v>501</v>
      </c>
      <c r="C151" s="669"/>
      <c r="D151" s="270">
        <f t="shared" si="66"/>
        <v>7.8</v>
      </c>
      <c r="E151" s="94">
        <f>E32+E45+E50+E55+E60+E65+E70+E75+E80+E85+E90+E94</f>
        <v>7.8</v>
      </c>
      <c r="F151" s="94">
        <f t="shared" ref="F151:G151" si="67">F32+F45+F50+F55+F60+F65+F70+F75+F80+F85+F90+F94</f>
        <v>7.7</v>
      </c>
      <c r="G151" s="94">
        <f t="shared" si="67"/>
        <v>0</v>
      </c>
      <c r="H151" s="98">
        <f t="shared" si="62"/>
        <v>0</v>
      </c>
      <c r="I151" s="98">
        <f>I32+I45+I50+I55+I60+I65+I70+I75+I80+I85+I90+I94</f>
        <v>0</v>
      </c>
      <c r="J151" s="98">
        <f t="shared" ref="J151:K151" si="68">J32+J45+J50+J55+J60+J65+J70+J75+J80+J85+J90+J94</f>
        <v>0</v>
      </c>
      <c r="K151" s="98">
        <f t="shared" si="68"/>
        <v>0</v>
      </c>
      <c r="L151" s="99">
        <f t="shared" si="64"/>
        <v>7.8</v>
      </c>
      <c r="M151" s="99">
        <f>M32+M45+M50+M55+M60+M65+M70+M75+M80+M85+M90+M94</f>
        <v>7.8</v>
      </c>
      <c r="N151" s="99">
        <f t="shared" ref="N151:O151" si="69">N32+N45+N50+N55+N60+N65+N70+N75+N80+N85+N90+N94</f>
        <v>7.7</v>
      </c>
      <c r="O151" s="99">
        <f t="shared" si="69"/>
        <v>0</v>
      </c>
    </row>
    <row r="152" spans="1:15" ht="26.25" x14ac:dyDescent="0.25">
      <c r="A152" s="666"/>
      <c r="B152" s="102" t="s">
        <v>197</v>
      </c>
      <c r="C152" s="669"/>
      <c r="D152" s="270">
        <f t="shared" si="66"/>
        <v>1.4</v>
      </c>
      <c r="E152" s="94">
        <f t="shared" ref="E152:G154" si="70">E33</f>
        <v>1.4</v>
      </c>
      <c r="F152" s="94">
        <f t="shared" si="70"/>
        <v>1.4</v>
      </c>
      <c r="G152" s="94">
        <f t="shared" si="70"/>
        <v>0</v>
      </c>
      <c r="H152" s="98">
        <f t="shared" si="62"/>
        <v>0</v>
      </c>
      <c r="I152" s="98">
        <f t="shared" ref="I152:K154" si="71">I33</f>
        <v>0</v>
      </c>
      <c r="J152" s="98">
        <f t="shared" si="71"/>
        <v>0</v>
      </c>
      <c r="K152" s="98">
        <f t="shared" si="71"/>
        <v>0</v>
      </c>
      <c r="L152" s="99">
        <f t="shared" si="64"/>
        <v>1.4</v>
      </c>
      <c r="M152" s="99">
        <f t="shared" ref="M152:O154" si="72">M33</f>
        <v>1.4</v>
      </c>
      <c r="N152" s="99">
        <f t="shared" si="72"/>
        <v>1.4</v>
      </c>
      <c r="O152" s="99">
        <f t="shared" si="72"/>
        <v>0</v>
      </c>
    </row>
    <row r="153" spans="1:15" x14ac:dyDescent="0.25">
      <c r="A153" s="666"/>
      <c r="B153" s="102" t="s">
        <v>183</v>
      </c>
      <c r="C153" s="669"/>
      <c r="D153" s="270">
        <f t="shared" si="66"/>
        <v>19.7</v>
      </c>
      <c r="E153" s="94">
        <f t="shared" si="70"/>
        <v>19.7</v>
      </c>
      <c r="F153" s="94">
        <f t="shared" si="70"/>
        <v>16.8</v>
      </c>
      <c r="G153" s="94">
        <f t="shared" si="70"/>
        <v>0</v>
      </c>
      <c r="H153" s="98">
        <f t="shared" si="62"/>
        <v>0</v>
      </c>
      <c r="I153" s="98">
        <f t="shared" si="71"/>
        <v>0</v>
      </c>
      <c r="J153" s="98">
        <f t="shared" si="71"/>
        <v>0</v>
      </c>
      <c r="K153" s="98">
        <f t="shared" si="71"/>
        <v>0</v>
      </c>
      <c r="L153" s="99">
        <f t="shared" si="64"/>
        <v>19.7</v>
      </c>
      <c r="M153" s="99">
        <f t="shared" si="72"/>
        <v>19.7</v>
      </c>
      <c r="N153" s="99">
        <f t="shared" si="72"/>
        <v>16.8</v>
      </c>
      <c r="O153" s="99">
        <f t="shared" si="72"/>
        <v>0</v>
      </c>
    </row>
    <row r="154" spans="1:15" x14ac:dyDescent="0.25">
      <c r="A154" s="666"/>
      <c r="B154" s="102" t="s">
        <v>176</v>
      </c>
      <c r="C154" s="669"/>
      <c r="D154" s="270">
        <f t="shared" si="66"/>
        <v>24.6</v>
      </c>
      <c r="E154" s="94">
        <f t="shared" si="70"/>
        <v>24.6</v>
      </c>
      <c r="F154" s="94">
        <f t="shared" si="70"/>
        <v>21.7</v>
      </c>
      <c r="G154" s="94">
        <f t="shared" si="70"/>
        <v>0</v>
      </c>
      <c r="H154" s="98">
        <f t="shared" si="62"/>
        <v>0</v>
      </c>
      <c r="I154" s="98">
        <f t="shared" si="71"/>
        <v>0</v>
      </c>
      <c r="J154" s="98">
        <f t="shared" si="71"/>
        <v>0</v>
      </c>
      <c r="K154" s="98">
        <f t="shared" si="71"/>
        <v>0</v>
      </c>
      <c r="L154" s="99">
        <f t="shared" si="64"/>
        <v>24.6</v>
      </c>
      <c r="M154" s="99">
        <f t="shared" si="72"/>
        <v>24.6</v>
      </c>
      <c r="N154" s="99">
        <f t="shared" si="72"/>
        <v>21.7</v>
      </c>
      <c r="O154" s="99">
        <f t="shared" si="72"/>
        <v>0</v>
      </c>
    </row>
    <row r="155" spans="1:15" x14ac:dyDescent="0.25">
      <c r="A155" s="666"/>
      <c r="B155" s="102" t="s">
        <v>188</v>
      </c>
      <c r="C155" s="669"/>
      <c r="D155" s="270">
        <f t="shared" si="66"/>
        <v>216.40000000000003</v>
      </c>
      <c r="E155" s="94">
        <f>E36+E44+E49+E54+E59+E64+E69+E74+E79+E84+E89</f>
        <v>216.40000000000003</v>
      </c>
      <c r="F155" s="94">
        <f>F36+F44+F49+F54+F59+F64+F69+F74+F79+F84+F89</f>
        <v>195.1</v>
      </c>
      <c r="G155" s="94">
        <f>G36+G44+G49+G54+G59+G64+G69+G74+G79+G84+G89</f>
        <v>0</v>
      </c>
      <c r="H155" s="98">
        <f t="shared" si="62"/>
        <v>0</v>
      </c>
      <c r="I155" s="98">
        <f>I36+I44+I49+I54+I59+I64+I69+I74+I79+I84+I89</f>
        <v>0</v>
      </c>
      <c r="J155" s="98">
        <f>J36+J44+J49+J54+J59+J64+J69+J74+J79+J84+J89</f>
        <v>0</v>
      </c>
      <c r="K155" s="98">
        <f>K36+K44+K49+K54+K59+K64+K69+K74+K79+K84+K89</f>
        <v>0</v>
      </c>
      <c r="L155" s="99">
        <f t="shared" si="64"/>
        <v>216.40000000000003</v>
      </c>
      <c r="M155" s="99">
        <f>M36+M44+M49+M54+M59+M64+M69+M74+M79+M84+M89</f>
        <v>216.40000000000003</v>
      </c>
      <c r="N155" s="99">
        <f>N36+N44+N49+N54+N59+N64+N69+N74+N79+N84+N89</f>
        <v>195.1</v>
      </c>
      <c r="O155" s="99">
        <f>O36+O44+O49+O54+O59+O64+O69+O74+O79+O84+O89</f>
        <v>0</v>
      </c>
    </row>
    <row r="156" spans="1:15" x14ac:dyDescent="0.25">
      <c r="A156" s="666"/>
      <c r="B156" s="102" t="s">
        <v>351</v>
      </c>
      <c r="C156" s="669"/>
      <c r="D156" s="270">
        <f t="shared" ref="D156" si="73">E156+G156</f>
        <v>15</v>
      </c>
      <c r="E156" s="94">
        <f>E38</f>
        <v>15</v>
      </c>
      <c r="F156" s="94">
        <f t="shared" ref="F156:G156" si="74">F38</f>
        <v>10.8</v>
      </c>
      <c r="G156" s="94">
        <f t="shared" si="74"/>
        <v>0</v>
      </c>
      <c r="H156" s="98">
        <f t="shared" ref="H156" si="75">I156+K156</f>
        <v>0</v>
      </c>
      <c r="I156" s="98">
        <f>I38</f>
        <v>0</v>
      </c>
      <c r="J156" s="98">
        <f t="shared" ref="J156:K156" si="76">J38</f>
        <v>0</v>
      </c>
      <c r="K156" s="98">
        <f t="shared" si="76"/>
        <v>0</v>
      </c>
      <c r="L156" s="99">
        <f t="shared" ref="L156" si="77">M156+O156</f>
        <v>15</v>
      </c>
      <c r="M156" s="99">
        <f>M38</f>
        <v>15</v>
      </c>
      <c r="N156" s="99">
        <f t="shared" ref="N156:O156" si="78">N38</f>
        <v>10.8</v>
      </c>
      <c r="O156" s="99">
        <f t="shared" si="78"/>
        <v>0</v>
      </c>
    </row>
    <row r="157" spans="1:15" ht="40.5" customHeight="1" x14ac:dyDescent="0.25">
      <c r="A157" s="666"/>
      <c r="B157" s="102" t="s">
        <v>192</v>
      </c>
      <c r="C157" s="669"/>
      <c r="D157" s="270">
        <f t="shared" si="66"/>
        <v>220</v>
      </c>
      <c r="E157" s="94">
        <f>E107</f>
        <v>220</v>
      </c>
      <c r="F157" s="94">
        <f>F107</f>
        <v>0</v>
      </c>
      <c r="G157" s="94">
        <f>G107</f>
        <v>0</v>
      </c>
      <c r="H157" s="98">
        <f t="shared" si="62"/>
        <v>0</v>
      </c>
      <c r="I157" s="98">
        <f>I107</f>
        <v>0</v>
      </c>
      <c r="J157" s="98">
        <f>J107</f>
        <v>0</v>
      </c>
      <c r="K157" s="98">
        <f>K107</f>
        <v>0</v>
      </c>
      <c r="L157" s="99">
        <f t="shared" si="64"/>
        <v>220</v>
      </c>
      <c r="M157" s="99">
        <f>M107</f>
        <v>220</v>
      </c>
      <c r="N157" s="99">
        <f>N107</f>
        <v>0</v>
      </c>
      <c r="O157" s="99">
        <f>O107</f>
        <v>0</v>
      </c>
    </row>
    <row r="158" spans="1:15" x14ac:dyDescent="0.25">
      <c r="A158" s="666"/>
      <c r="B158" s="102" t="s">
        <v>191</v>
      </c>
      <c r="C158" s="669"/>
      <c r="D158" s="270">
        <f t="shared" si="66"/>
        <v>561.20000000000005</v>
      </c>
      <c r="E158" s="94">
        <f>E96</f>
        <v>561.20000000000005</v>
      </c>
      <c r="F158" s="94">
        <f>F96</f>
        <v>524.5</v>
      </c>
      <c r="G158" s="94">
        <f>G96</f>
        <v>0</v>
      </c>
      <c r="H158" s="98">
        <f t="shared" si="62"/>
        <v>0</v>
      </c>
      <c r="I158" s="98">
        <f>I96</f>
        <v>0</v>
      </c>
      <c r="J158" s="98">
        <f>J96</f>
        <v>0</v>
      </c>
      <c r="K158" s="98">
        <f>K96</f>
        <v>0</v>
      </c>
      <c r="L158" s="99">
        <f t="shared" si="64"/>
        <v>561.20000000000005</v>
      </c>
      <c r="M158" s="99">
        <f>M96</f>
        <v>561.20000000000005</v>
      </c>
      <c r="N158" s="99">
        <f>N96</f>
        <v>524.5</v>
      </c>
      <c r="O158" s="99">
        <f>O96</f>
        <v>0</v>
      </c>
    </row>
    <row r="159" spans="1:15" ht="26.25" x14ac:dyDescent="0.25">
      <c r="A159" s="666"/>
      <c r="B159" s="102" t="s">
        <v>502</v>
      </c>
      <c r="C159" s="669"/>
      <c r="D159" s="270">
        <f t="shared" si="66"/>
        <v>199.6</v>
      </c>
      <c r="E159" s="94">
        <f>E102</f>
        <v>199.6</v>
      </c>
      <c r="F159" s="94">
        <f t="shared" ref="F159:G161" si="79">F102</f>
        <v>162.19999999999999</v>
      </c>
      <c r="G159" s="94">
        <f t="shared" si="79"/>
        <v>0</v>
      </c>
      <c r="H159" s="98">
        <f t="shared" si="62"/>
        <v>0</v>
      </c>
      <c r="I159" s="98">
        <f>I102</f>
        <v>0</v>
      </c>
      <c r="J159" s="98">
        <f t="shared" ref="J159:K161" si="80">J102</f>
        <v>0</v>
      </c>
      <c r="K159" s="98">
        <f t="shared" si="80"/>
        <v>0</v>
      </c>
      <c r="L159" s="99">
        <f t="shared" si="64"/>
        <v>199.6</v>
      </c>
      <c r="M159" s="99">
        <f>M102</f>
        <v>199.6</v>
      </c>
      <c r="N159" s="99">
        <f t="shared" ref="N159:O161" si="81">N102</f>
        <v>162.19999999999999</v>
      </c>
      <c r="O159" s="99">
        <f t="shared" si="81"/>
        <v>0</v>
      </c>
    </row>
    <row r="160" spans="1:15" ht="39" x14ac:dyDescent="0.25">
      <c r="A160" s="666"/>
      <c r="B160" s="102" t="s">
        <v>503</v>
      </c>
      <c r="C160" s="669"/>
      <c r="D160" s="270">
        <f t="shared" ref="D160:D161" si="82">E160+G160</f>
        <v>114.3</v>
      </c>
      <c r="E160" s="94">
        <f>E103</f>
        <v>114.3</v>
      </c>
      <c r="F160" s="94">
        <f t="shared" si="79"/>
        <v>86.7</v>
      </c>
      <c r="G160" s="94">
        <f t="shared" si="79"/>
        <v>0</v>
      </c>
      <c r="H160" s="98">
        <f t="shared" ref="H160:H161" si="83">I160+K160</f>
        <v>0</v>
      </c>
      <c r="I160" s="98">
        <f>I103</f>
        <v>0</v>
      </c>
      <c r="J160" s="98">
        <f t="shared" si="80"/>
        <v>0</v>
      </c>
      <c r="K160" s="98">
        <f t="shared" si="80"/>
        <v>0</v>
      </c>
      <c r="L160" s="99">
        <f t="shared" ref="L160:L161" si="84">M160+O160</f>
        <v>114.3</v>
      </c>
      <c r="M160" s="99">
        <f>M103</f>
        <v>114.3</v>
      </c>
      <c r="N160" s="99">
        <f t="shared" si="81"/>
        <v>86.7</v>
      </c>
      <c r="O160" s="99">
        <f t="shared" si="81"/>
        <v>0</v>
      </c>
    </row>
    <row r="161" spans="1:17" ht="51.75" x14ac:dyDescent="0.25">
      <c r="A161" s="666"/>
      <c r="B161" s="102" t="s">
        <v>492</v>
      </c>
      <c r="C161" s="669"/>
      <c r="D161" s="270">
        <f t="shared" si="82"/>
        <v>75.8</v>
      </c>
      <c r="E161" s="94">
        <f>E104</f>
        <v>75.8</v>
      </c>
      <c r="F161" s="94">
        <f t="shared" si="79"/>
        <v>33.4</v>
      </c>
      <c r="G161" s="94">
        <f t="shared" si="79"/>
        <v>0</v>
      </c>
      <c r="H161" s="98">
        <f t="shared" si="83"/>
        <v>0</v>
      </c>
      <c r="I161" s="98">
        <f>I104</f>
        <v>0</v>
      </c>
      <c r="J161" s="98">
        <f t="shared" si="80"/>
        <v>0</v>
      </c>
      <c r="K161" s="98">
        <f t="shared" si="80"/>
        <v>0</v>
      </c>
      <c r="L161" s="99">
        <f t="shared" si="84"/>
        <v>75.8</v>
      </c>
      <c r="M161" s="99">
        <f>M104</f>
        <v>75.8</v>
      </c>
      <c r="N161" s="99">
        <f t="shared" si="81"/>
        <v>33.4</v>
      </c>
      <c r="O161" s="99">
        <f t="shared" si="81"/>
        <v>0</v>
      </c>
    </row>
    <row r="162" spans="1:17" ht="26.25" customHeight="1" x14ac:dyDescent="0.25">
      <c r="A162" s="666"/>
      <c r="B162" s="102" t="s">
        <v>193</v>
      </c>
      <c r="C162" s="669"/>
      <c r="D162" s="270">
        <f t="shared" si="66"/>
        <v>7.4</v>
      </c>
      <c r="E162" s="94">
        <f>E37+E136</f>
        <v>7.4</v>
      </c>
      <c r="F162" s="94">
        <f>F37+F136</f>
        <v>0.2</v>
      </c>
      <c r="G162" s="94">
        <f>G37+G136</f>
        <v>0</v>
      </c>
      <c r="H162" s="98">
        <f t="shared" si="62"/>
        <v>0</v>
      </c>
      <c r="I162" s="98">
        <f>I37+I136</f>
        <v>0</v>
      </c>
      <c r="J162" s="98">
        <f>J37+J136</f>
        <v>0</v>
      </c>
      <c r="K162" s="98">
        <f>K37+K136</f>
        <v>0</v>
      </c>
      <c r="L162" s="99">
        <f t="shared" si="64"/>
        <v>7.4</v>
      </c>
      <c r="M162" s="99">
        <f>M37+M136</f>
        <v>7.4</v>
      </c>
      <c r="N162" s="99">
        <f>N37+N136</f>
        <v>0.2</v>
      </c>
      <c r="O162" s="99">
        <f>O37+O136</f>
        <v>0</v>
      </c>
    </row>
    <row r="163" spans="1:17" ht="26.25" x14ac:dyDescent="0.25">
      <c r="A163" s="666"/>
      <c r="B163" s="102" t="s">
        <v>177</v>
      </c>
      <c r="C163" s="669"/>
      <c r="D163" s="270">
        <f t="shared" si="66"/>
        <v>215.6</v>
      </c>
      <c r="E163" s="94">
        <f t="shared" ref="E163:G164" si="85">E39+E137</f>
        <v>215.6</v>
      </c>
      <c r="F163" s="94">
        <f t="shared" si="85"/>
        <v>0</v>
      </c>
      <c r="G163" s="94">
        <f t="shared" si="85"/>
        <v>0</v>
      </c>
      <c r="H163" s="98">
        <f t="shared" si="62"/>
        <v>0</v>
      </c>
      <c r="I163" s="98">
        <f t="shared" ref="I163:K164" si="86">I39+I137</f>
        <v>0</v>
      </c>
      <c r="J163" s="98">
        <f t="shared" si="86"/>
        <v>0</v>
      </c>
      <c r="K163" s="98">
        <f t="shared" si="86"/>
        <v>0</v>
      </c>
      <c r="L163" s="99">
        <f t="shared" si="64"/>
        <v>215.6</v>
      </c>
      <c r="M163" s="99">
        <f t="shared" ref="M163:O164" si="87">M39+M137</f>
        <v>215.6</v>
      </c>
      <c r="N163" s="99">
        <f t="shared" si="87"/>
        <v>0</v>
      </c>
      <c r="O163" s="99">
        <f t="shared" si="87"/>
        <v>0</v>
      </c>
    </row>
    <row r="164" spans="1:17" x14ac:dyDescent="0.25">
      <c r="A164" s="666"/>
      <c r="B164" s="102" t="s">
        <v>194</v>
      </c>
      <c r="C164" s="669"/>
      <c r="D164" s="270">
        <f t="shared" si="66"/>
        <v>575.80000000000007</v>
      </c>
      <c r="E164" s="94">
        <f t="shared" si="85"/>
        <v>575.80000000000007</v>
      </c>
      <c r="F164" s="94">
        <f t="shared" si="85"/>
        <v>17.8</v>
      </c>
      <c r="G164" s="94">
        <f t="shared" si="85"/>
        <v>0</v>
      </c>
      <c r="H164" s="98">
        <f t="shared" si="62"/>
        <v>0</v>
      </c>
      <c r="I164" s="98">
        <f t="shared" si="86"/>
        <v>0</v>
      </c>
      <c r="J164" s="98">
        <f t="shared" si="86"/>
        <v>0</v>
      </c>
      <c r="K164" s="98">
        <f t="shared" si="86"/>
        <v>0</v>
      </c>
      <c r="L164" s="99">
        <f t="shared" si="64"/>
        <v>575.80000000000007</v>
      </c>
      <c r="M164" s="99">
        <f t="shared" si="87"/>
        <v>575.80000000000007</v>
      </c>
      <c r="N164" s="99">
        <f t="shared" si="87"/>
        <v>17.8</v>
      </c>
      <c r="O164" s="99">
        <f t="shared" si="87"/>
        <v>0</v>
      </c>
    </row>
    <row r="165" spans="1:17" x14ac:dyDescent="0.25">
      <c r="A165" s="666"/>
      <c r="B165" s="102" t="s">
        <v>198</v>
      </c>
      <c r="C165" s="669"/>
      <c r="D165" s="270">
        <f t="shared" si="66"/>
        <v>1162.5999999999999</v>
      </c>
      <c r="E165" s="94">
        <f>E41+E139+E140</f>
        <v>1162.5999999999999</v>
      </c>
      <c r="F165" s="94">
        <f>F41+F139+F140</f>
        <v>411.09999999999997</v>
      </c>
      <c r="G165" s="94">
        <f>G41+G139+G140</f>
        <v>0</v>
      </c>
      <c r="H165" s="98">
        <f t="shared" si="62"/>
        <v>0</v>
      </c>
      <c r="I165" s="98">
        <f>I41+I139+I140</f>
        <v>0</v>
      </c>
      <c r="J165" s="98">
        <f>J41+J139+J140</f>
        <v>0</v>
      </c>
      <c r="K165" s="98">
        <f>K41+K139+K140</f>
        <v>0</v>
      </c>
      <c r="L165" s="99">
        <f t="shared" si="64"/>
        <v>1162.5999999999999</v>
      </c>
      <c r="M165" s="99">
        <f>M41+M139+M140</f>
        <v>1162.5999999999999</v>
      </c>
      <c r="N165" s="99">
        <f>N41+N139+N140</f>
        <v>411.09999999999997</v>
      </c>
      <c r="O165" s="99">
        <f>O41+O139+O140</f>
        <v>0</v>
      </c>
    </row>
    <row r="166" spans="1:17" ht="26.25" x14ac:dyDescent="0.25">
      <c r="A166" s="666"/>
      <c r="B166" s="102" t="s">
        <v>341</v>
      </c>
      <c r="C166" s="669"/>
      <c r="D166" s="270">
        <f>E166+G166</f>
        <v>93.5</v>
      </c>
      <c r="E166" s="94">
        <f>E46+E51+E56+E61+E66+E71+E76+E81+E86+E91+E95+E109+E111+E113+E115+E117+E119+E121+E123+E125+E127+E129</f>
        <v>93.5</v>
      </c>
      <c r="F166" s="94">
        <f t="shared" ref="F166:G166" si="88">F46+F51+F56+F61+F66+F71+F76+F81+F86+F91+F95+F109+F111+F113+F115+F117+F119+F121+F123+F125+F127+F129</f>
        <v>65.300000000000011</v>
      </c>
      <c r="G166" s="94">
        <f t="shared" si="88"/>
        <v>0</v>
      </c>
      <c r="H166" s="98">
        <f t="shared" si="62"/>
        <v>0</v>
      </c>
      <c r="I166" s="98">
        <f>I46+I51+I56+I61+I66+I71+I76+I81+I86+I91+I95+I109+I111+I113+I115+I117+I119+I121+I123+I125+I127+I129</f>
        <v>0</v>
      </c>
      <c r="J166" s="98">
        <f t="shared" ref="J166:K166" si="89">J46+J51+J56+J61+J66+J71+J76+J81+J86+J91+J95+J109+J111+J113+J115+J117+J119+J121+J123+J125+J127+J129</f>
        <v>0</v>
      </c>
      <c r="K166" s="98">
        <f t="shared" si="89"/>
        <v>0</v>
      </c>
      <c r="L166" s="99">
        <f t="shared" si="64"/>
        <v>93.5</v>
      </c>
      <c r="M166" s="99">
        <f>M46+M51+M56+M61+M66+M71+M76+M81+M86+M91+M95+M109+M111+M113+M115+M117+M119+M121+M123+M125+M127+M129</f>
        <v>93.5</v>
      </c>
      <c r="N166" s="99">
        <f t="shared" ref="N166:O166" si="90">N46+N51+N56+N61+N66+N71+N76+N81+N86+N91+N95+N109+N111+N113+N115+N117+N119+N121+N123+N125+N127+N129</f>
        <v>65.300000000000011</v>
      </c>
      <c r="O166" s="99">
        <f t="shared" si="90"/>
        <v>0</v>
      </c>
    </row>
    <row r="167" spans="1:17" ht="26.25" x14ac:dyDescent="0.25">
      <c r="A167" s="667"/>
      <c r="B167" s="338" t="s">
        <v>318</v>
      </c>
      <c r="C167" s="670"/>
      <c r="D167" s="270">
        <f t="shared" si="66"/>
        <v>5.8</v>
      </c>
      <c r="E167" s="94">
        <f>E135</f>
        <v>5.8</v>
      </c>
      <c r="F167" s="94">
        <f>F135</f>
        <v>5.2</v>
      </c>
      <c r="G167" s="94">
        <f>G135</f>
        <v>0</v>
      </c>
      <c r="H167" s="98">
        <f t="shared" ref="H167" si="91">I167+K167</f>
        <v>0</v>
      </c>
      <c r="I167" s="98">
        <f>I135</f>
        <v>0</v>
      </c>
      <c r="J167" s="98">
        <f>J135</f>
        <v>0</v>
      </c>
      <c r="K167" s="98">
        <f>K135</f>
        <v>0</v>
      </c>
      <c r="L167" s="99">
        <f t="shared" ref="L167" si="92">M167+O167</f>
        <v>5.8</v>
      </c>
      <c r="M167" s="99">
        <f t="shared" ref="M167" si="93">M135</f>
        <v>5.8</v>
      </c>
      <c r="N167" s="99">
        <f>N135</f>
        <v>5.2</v>
      </c>
      <c r="O167" s="99">
        <f>O135</f>
        <v>0</v>
      </c>
    </row>
    <row r="168" spans="1:17" x14ac:dyDescent="0.25">
      <c r="A168" s="6"/>
      <c r="B168" s="119"/>
      <c r="C168" s="128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6"/>
    </row>
    <row r="169" spans="1:17" x14ac:dyDescent="0.25">
      <c r="A169" s="6"/>
      <c r="B169" s="6"/>
      <c r="C169" s="51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8" t="s">
        <v>247</v>
      </c>
      <c r="Q169" s="69">
        <f>SUMIF(C24:C141,1,L24:L141)</f>
        <v>99.300000000000011</v>
      </c>
    </row>
    <row r="170" spans="1:17" x14ac:dyDescent="0.25">
      <c r="A170" s="6"/>
      <c r="B170" s="6"/>
      <c r="C170" s="51"/>
      <c r="D170" s="6">
        <v>3606.6</v>
      </c>
      <c r="E170" s="6">
        <v>3606.6</v>
      </c>
      <c r="F170" s="6">
        <v>1642.7</v>
      </c>
      <c r="G170" s="6"/>
      <c r="H170" s="6"/>
      <c r="I170" s="6"/>
      <c r="J170" s="6"/>
      <c r="K170" s="6"/>
      <c r="L170" s="6"/>
      <c r="M170" s="6"/>
      <c r="N170" s="6"/>
      <c r="O170" s="6"/>
      <c r="P170" s="68" t="s">
        <v>248</v>
      </c>
      <c r="Q170" s="69">
        <f>SUMIF(C24:C141,2,L24:L141)</f>
        <v>44.3</v>
      </c>
    </row>
    <row r="171" spans="1:17" x14ac:dyDescent="0.25">
      <c r="A171" s="6"/>
      <c r="B171" s="6"/>
      <c r="C171" s="5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8" t="s">
        <v>249</v>
      </c>
      <c r="Q171" s="69">
        <f>SUMIF(C24:C137,3,L24:L137)</f>
        <v>561.20000000000005</v>
      </c>
    </row>
    <row r="172" spans="1:17" x14ac:dyDescent="0.25">
      <c r="A172" s="6"/>
      <c r="B172" s="6"/>
      <c r="C172" s="51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8" t="s">
        <v>250</v>
      </c>
      <c r="Q172" s="69">
        <f>SUMIF(C24:C141,4,L24:L141)</f>
        <v>544.89999999999986</v>
      </c>
    </row>
    <row r="173" spans="1:17" x14ac:dyDescent="0.25">
      <c r="A173" s="6"/>
      <c r="B173" s="6"/>
      <c r="C173" s="5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8" t="s">
        <v>253</v>
      </c>
      <c r="Q173" s="69">
        <f>SUMIF(C24:C141,5,L24:L141)</f>
        <v>0</v>
      </c>
    </row>
    <row r="174" spans="1:17" x14ac:dyDescent="0.25">
      <c r="A174" s="6"/>
      <c r="B174" s="6"/>
      <c r="C174" s="51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8" t="s">
        <v>251</v>
      </c>
      <c r="Q174" s="69">
        <f>SUMIF(C24:C141,6,L24:L141)</f>
        <v>0</v>
      </c>
    </row>
    <row r="175" spans="1:17" x14ac:dyDescent="0.25">
      <c r="A175" s="6"/>
      <c r="B175" s="6"/>
      <c r="C175" s="5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8" t="s">
        <v>252</v>
      </c>
      <c r="Q175" s="69">
        <f>SUMIF(C24:C137,7,L24:L137)</f>
        <v>395.5</v>
      </c>
    </row>
    <row r="176" spans="1:17" x14ac:dyDescent="0.25">
      <c r="A176" s="6"/>
      <c r="B176" s="6"/>
      <c r="C176" s="51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8" t="s">
        <v>254</v>
      </c>
      <c r="Q176" s="69">
        <f>SUMIF(C24:C137,8,L24:L137)</f>
        <v>0</v>
      </c>
    </row>
    <row r="177" spans="1:17" x14ac:dyDescent="0.25">
      <c r="A177" s="6"/>
      <c r="B177" s="6"/>
      <c r="C177" s="51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8" t="s">
        <v>255</v>
      </c>
      <c r="Q177" s="69">
        <f>SUMIF(C24:C141,9,L24:L141)</f>
        <v>0</v>
      </c>
    </row>
    <row r="178" spans="1:17" x14ac:dyDescent="0.25">
      <c r="A178" s="6"/>
      <c r="B178" s="6"/>
      <c r="C178" s="51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8" t="s">
        <v>256</v>
      </c>
      <c r="Q178" s="69">
        <f>SUMIF(C24:C141,10,L24:L141)</f>
        <v>1961.4</v>
      </c>
    </row>
    <row r="179" spans="1:17" x14ac:dyDescent="0.25">
      <c r="A179" s="6"/>
      <c r="B179" s="6"/>
      <c r="C179" s="51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73" t="s">
        <v>153</v>
      </c>
      <c r="Q179" s="74">
        <f>SUM(Q169:Q178)</f>
        <v>3606.6</v>
      </c>
    </row>
    <row r="180" spans="1:17" x14ac:dyDescent="0.25">
      <c r="A180" s="6"/>
      <c r="B180" s="6"/>
      <c r="C180" s="51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75"/>
      <c r="Q180" s="75"/>
    </row>
    <row r="181" spans="1:17" x14ac:dyDescent="0.25">
      <c r="A181" s="6"/>
      <c r="B181" s="6"/>
      <c r="C181" s="51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75"/>
      <c r="Q181" s="75">
        <f>Q179-L143</f>
        <v>0</v>
      </c>
    </row>
    <row r="182" spans="1:17" x14ac:dyDescent="0.25">
      <c r="A182" s="6"/>
      <c r="B182" s="6"/>
      <c r="C182" s="51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7" x14ac:dyDescent="0.25">
      <c r="A183" s="6"/>
      <c r="B183" s="6"/>
      <c r="C183" s="51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7" x14ac:dyDescent="0.25">
      <c r="A184" s="6"/>
      <c r="B184" s="6"/>
      <c r="C184" s="51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7" x14ac:dyDescent="0.25">
      <c r="A185" s="6"/>
      <c r="B185" s="6"/>
      <c r="C185" s="51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7" x14ac:dyDescent="0.25">
      <c r="A186" s="6"/>
      <c r="B186" s="6"/>
      <c r="C186" s="51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7" x14ac:dyDescent="0.25">
      <c r="A187" s="6"/>
      <c r="B187" s="6"/>
      <c r="C187" s="51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7" x14ac:dyDescent="0.25">
      <c r="A188" s="6"/>
      <c r="B188" s="6"/>
      <c r="C188" s="51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7" x14ac:dyDescent="0.25">
      <c r="A189" s="6"/>
      <c r="B189" s="6"/>
      <c r="C189" s="51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7" x14ac:dyDescent="0.25">
      <c r="A190" s="6"/>
      <c r="B190" s="6"/>
      <c r="C190" s="51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7" x14ac:dyDescent="0.25">
      <c r="A191" s="6"/>
      <c r="B191" s="6"/>
      <c r="C191" s="51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7" x14ac:dyDescent="0.25">
      <c r="A192" s="6"/>
      <c r="B192" s="6"/>
      <c r="C192" s="51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x14ac:dyDescent="0.25">
      <c r="A193" s="6"/>
      <c r="B193" s="6"/>
      <c r="C193" s="5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x14ac:dyDescent="0.25">
      <c r="A194" s="6"/>
      <c r="B194" s="6"/>
      <c r="C194" s="51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x14ac:dyDescent="0.25">
      <c r="A195" s="6"/>
      <c r="B195" s="6"/>
      <c r="C195" s="5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x14ac:dyDescent="0.25">
      <c r="A196" s="6"/>
      <c r="B196" s="6"/>
      <c r="C196" s="51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x14ac:dyDescent="0.25">
      <c r="A197" s="6"/>
      <c r="B197" s="6"/>
      <c r="C197" s="5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x14ac:dyDescent="0.25">
      <c r="A198" s="6"/>
      <c r="B198" s="6"/>
      <c r="C198" s="51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x14ac:dyDescent="0.25">
      <c r="A199" s="6"/>
      <c r="B199" s="6"/>
      <c r="C199" s="51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x14ac:dyDescent="0.25">
      <c r="A200" s="6"/>
      <c r="B200" s="6"/>
      <c r="C200" s="51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x14ac:dyDescent="0.25">
      <c r="A201" s="6"/>
      <c r="B201" s="6"/>
      <c r="C201" s="51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x14ac:dyDescent="0.25">
      <c r="A202" s="6"/>
      <c r="B202" s="6"/>
      <c r="C202" s="51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x14ac:dyDescent="0.25">
      <c r="A203" s="6"/>
      <c r="B203" s="6"/>
      <c r="C203" s="51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x14ac:dyDescent="0.25">
      <c r="A204" s="6"/>
      <c r="B204" s="6"/>
      <c r="C204" s="51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x14ac:dyDescent="0.25">
      <c r="A205" s="6"/>
      <c r="B205" s="6"/>
      <c r="C205" s="51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x14ac:dyDescent="0.25">
      <c r="A206" s="6"/>
      <c r="B206" s="6"/>
      <c r="C206" s="51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x14ac:dyDescent="0.25">
      <c r="A207" s="6"/>
      <c r="B207" s="6"/>
      <c r="C207" s="51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x14ac:dyDescent="0.25">
      <c r="A208" s="6"/>
      <c r="B208" s="6"/>
      <c r="C208" s="51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x14ac:dyDescent="0.25">
      <c r="A209" s="6"/>
      <c r="B209" s="6"/>
      <c r="C209" s="51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x14ac:dyDescent="0.25">
      <c r="A210" s="6"/>
      <c r="B210" s="6"/>
      <c r="C210" s="51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x14ac:dyDescent="0.25">
      <c r="A211" s="6"/>
      <c r="B211" s="6"/>
      <c r="C211" s="51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x14ac:dyDescent="0.25">
      <c r="A212" s="6"/>
      <c r="B212" s="6"/>
      <c r="C212" s="51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x14ac:dyDescent="0.25">
      <c r="A213" s="6"/>
      <c r="B213" s="6"/>
      <c r="C213" s="51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x14ac:dyDescent="0.25">
      <c r="A214" s="6"/>
      <c r="B214" s="6"/>
      <c r="C214" s="51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x14ac:dyDescent="0.25">
      <c r="A215" s="6"/>
      <c r="B215" s="6"/>
      <c r="C215" s="5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x14ac:dyDescent="0.25">
      <c r="A216" s="6"/>
      <c r="B216" s="6"/>
      <c r="C216" s="51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x14ac:dyDescent="0.25">
      <c r="A217" s="6"/>
      <c r="B217" s="6"/>
      <c r="C217" s="5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x14ac:dyDescent="0.25">
      <c r="A218" s="6"/>
      <c r="B218" s="6"/>
      <c r="C218" s="51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x14ac:dyDescent="0.25">
      <c r="A219" s="6"/>
      <c r="B219" s="6"/>
      <c r="C219" s="5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x14ac:dyDescent="0.25">
      <c r="A220" s="6"/>
      <c r="B220" s="6"/>
      <c r="C220" s="51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x14ac:dyDescent="0.25">
      <c r="A221" s="6"/>
      <c r="B221" s="6"/>
      <c r="C221" s="51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x14ac:dyDescent="0.25">
      <c r="A222" s="6"/>
      <c r="B222" s="6"/>
      <c r="C222" s="51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x14ac:dyDescent="0.25">
      <c r="A223" s="6"/>
      <c r="B223" s="6"/>
      <c r="C223" s="51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x14ac:dyDescent="0.25">
      <c r="A224" s="6"/>
      <c r="B224" s="6"/>
      <c r="C224" s="51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x14ac:dyDescent="0.25">
      <c r="A225" s="6"/>
      <c r="B225" s="6"/>
      <c r="C225" s="51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x14ac:dyDescent="0.25">
      <c r="A226" s="6"/>
      <c r="B226" s="6"/>
      <c r="C226" s="51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x14ac:dyDescent="0.25">
      <c r="A227" s="6"/>
      <c r="B227" s="6"/>
      <c r="C227" s="51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x14ac:dyDescent="0.25">
      <c r="A228" s="6"/>
      <c r="B228" s="6"/>
      <c r="C228" s="51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x14ac:dyDescent="0.25">
      <c r="A229" s="6"/>
      <c r="B229" s="6"/>
      <c r="C229" s="51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x14ac:dyDescent="0.25">
      <c r="A230" s="6"/>
      <c r="B230" s="6"/>
      <c r="C230" s="51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x14ac:dyDescent="0.25">
      <c r="A231" s="6"/>
      <c r="B231" s="6"/>
      <c r="C231" s="51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x14ac:dyDescent="0.25">
      <c r="A232" s="6"/>
      <c r="B232" s="6"/>
      <c r="C232" s="51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x14ac:dyDescent="0.25">
      <c r="A233" s="6"/>
      <c r="B233" s="6"/>
      <c r="C233" s="51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x14ac:dyDescent="0.25">
      <c r="A234" s="6"/>
      <c r="B234" s="6"/>
      <c r="C234" s="51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x14ac:dyDescent="0.25">
      <c r="A235" s="6"/>
      <c r="B235" s="6"/>
      <c r="C235" s="51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x14ac:dyDescent="0.25">
      <c r="A236" s="6"/>
      <c r="B236" s="6"/>
      <c r="C236" s="51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x14ac:dyDescent="0.25">
      <c r="A237" s="6"/>
      <c r="B237" s="6"/>
      <c r="C237" s="5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x14ac:dyDescent="0.25">
      <c r="A238" s="6"/>
      <c r="B238" s="6"/>
      <c r="C238" s="51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x14ac:dyDescent="0.25">
      <c r="A239" s="6"/>
      <c r="B239" s="6"/>
      <c r="C239" s="5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x14ac:dyDescent="0.25">
      <c r="A240" s="6"/>
      <c r="B240" s="6"/>
      <c r="C240" s="51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x14ac:dyDescent="0.25">
      <c r="A241" s="6"/>
      <c r="B241" s="6"/>
      <c r="C241" s="5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x14ac:dyDescent="0.25">
      <c r="A242" s="6"/>
      <c r="B242" s="6"/>
      <c r="C242" s="51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x14ac:dyDescent="0.25">
      <c r="A243" s="6"/>
      <c r="B243" s="6"/>
      <c r="C243" s="51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x14ac:dyDescent="0.25">
      <c r="A244" s="6"/>
      <c r="B244" s="6"/>
      <c r="C244" s="51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x14ac:dyDescent="0.25">
      <c r="A245" s="6"/>
      <c r="B245" s="6"/>
      <c r="C245" s="51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x14ac:dyDescent="0.25">
      <c r="A246" s="6"/>
      <c r="B246" s="6"/>
      <c r="C246" s="51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x14ac:dyDescent="0.25">
      <c r="A247" s="6"/>
      <c r="B247" s="6"/>
      <c r="C247" s="51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x14ac:dyDescent="0.25">
      <c r="A248" s="6"/>
      <c r="B248" s="6"/>
      <c r="C248" s="51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x14ac:dyDescent="0.25">
      <c r="A249" s="6"/>
      <c r="B249" s="6"/>
      <c r="C249" s="51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x14ac:dyDescent="0.25">
      <c r="A250" s="6"/>
      <c r="B250" s="6"/>
      <c r="C250" s="51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x14ac:dyDescent="0.25">
      <c r="A251" s="6"/>
      <c r="B251" s="6"/>
      <c r="C251" s="51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x14ac:dyDescent="0.25">
      <c r="A252" s="6"/>
      <c r="B252" s="6"/>
      <c r="C252" s="51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x14ac:dyDescent="0.25">
      <c r="A253" s="6"/>
      <c r="B253" s="6"/>
      <c r="C253" s="51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x14ac:dyDescent="0.25">
      <c r="A254" s="6"/>
      <c r="B254" s="6"/>
      <c r="C254" s="51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x14ac:dyDescent="0.25">
      <c r="A255" s="6"/>
      <c r="B255" s="6"/>
      <c r="C255" s="51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x14ac:dyDescent="0.25">
      <c r="A256" s="6"/>
      <c r="B256" s="6"/>
      <c r="C256" s="51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x14ac:dyDescent="0.25">
      <c r="A257" s="6"/>
      <c r="B257" s="6"/>
      <c r="C257" s="51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x14ac:dyDescent="0.25">
      <c r="A258" s="6"/>
      <c r="B258" s="6"/>
      <c r="C258" s="51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x14ac:dyDescent="0.25">
      <c r="A259" s="6"/>
      <c r="B259" s="6"/>
      <c r="C259" s="5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x14ac:dyDescent="0.25">
      <c r="A260" s="6"/>
      <c r="B260" s="6"/>
      <c r="C260" s="51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x14ac:dyDescent="0.25">
      <c r="A261" s="6"/>
      <c r="B261" s="6"/>
      <c r="C261" s="5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x14ac:dyDescent="0.25">
      <c r="A262" s="6"/>
      <c r="B262" s="6"/>
      <c r="C262" s="51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x14ac:dyDescent="0.25">
      <c r="C263" s="52"/>
    </row>
    <row r="264" spans="1:15" x14ac:dyDescent="0.25">
      <c r="C264" s="52"/>
    </row>
    <row r="265" spans="1:15" x14ac:dyDescent="0.25">
      <c r="C265" s="52"/>
    </row>
    <row r="266" spans="1:15" x14ac:dyDescent="0.25">
      <c r="C266" s="52"/>
    </row>
    <row r="267" spans="1:15" x14ac:dyDescent="0.25">
      <c r="C267" s="52"/>
    </row>
    <row r="268" spans="1:15" x14ac:dyDescent="0.25">
      <c r="C268" s="52"/>
    </row>
    <row r="269" spans="1:15" x14ac:dyDescent="0.25">
      <c r="C269" s="52"/>
    </row>
    <row r="270" spans="1:15" x14ac:dyDescent="0.25">
      <c r="C270" s="52"/>
    </row>
    <row r="271" spans="1:15" x14ac:dyDescent="0.25">
      <c r="C271" s="52"/>
    </row>
    <row r="272" spans="1:15" x14ac:dyDescent="0.25">
      <c r="C272" s="52"/>
    </row>
    <row r="273" spans="3:3" x14ac:dyDescent="0.25">
      <c r="C273" s="52"/>
    </row>
    <row r="274" spans="3:3" x14ac:dyDescent="0.25">
      <c r="C274" s="52"/>
    </row>
    <row r="275" spans="3:3" x14ac:dyDescent="0.25">
      <c r="C275" s="52"/>
    </row>
    <row r="276" spans="3:3" x14ac:dyDescent="0.25">
      <c r="C276" s="52"/>
    </row>
    <row r="277" spans="3:3" x14ac:dyDescent="0.25">
      <c r="C277" s="52"/>
    </row>
    <row r="278" spans="3:3" x14ac:dyDescent="0.25">
      <c r="C278" s="52"/>
    </row>
    <row r="279" spans="3:3" x14ac:dyDescent="0.25">
      <c r="C279" s="52"/>
    </row>
    <row r="280" spans="3:3" x14ac:dyDescent="0.25">
      <c r="C280" s="52"/>
    </row>
    <row r="281" spans="3:3" x14ac:dyDescent="0.25">
      <c r="C281" s="52"/>
    </row>
    <row r="282" spans="3:3" x14ac:dyDescent="0.25">
      <c r="C282" s="52"/>
    </row>
    <row r="283" spans="3:3" x14ac:dyDescent="0.25">
      <c r="C283" s="52"/>
    </row>
    <row r="284" spans="3:3" x14ac:dyDescent="0.25">
      <c r="C284" s="52"/>
    </row>
    <row r="285" spans="3:3" x14ac:dyDescent="0.25">
      <c r="C285" s="52"/>
    </row>
    <row r="286" spans="3:3" x14ac:dyDescent="0.25">
      <c r="C286" s="52"/>
    </row>
    <row r="287" spans="3:3" x14ac:dyDescent="0.25">
      <c r="C287" s="52"/>
    </row>
    <row r="288" spans="3:3" x14ac:dyDescent="0.25">
      <c r="C288" s="52"/>
    </row>
    <row r="289" spans="3:3" x14ac:dyDescent="0.25">
      <c r="C289" s="52"/>
    </row>
    <row r="290" spans="3:3" x14ac:dyDescent="0.25">
      <c r="C290" s="52"/>
    </row>
    <row r="291" spans="3:3" x14ac:dyDescent="0.25">
      <c r="C291" s="52"/>
    </row>
    <row r="292" spans="3:3" x14ac:dyDescent="0.25">
      <c r="C292" s="52"/>
    </row>
    <row r="293" spans="3:3" x14ac:dyDescent="0.25">
      <c r="C293" s="52"/>
    </row>
    <row r="294" spans="3:3" x14ac:dyDescent="0.25">
      <c r="C294" s="52"/>
    </row>
    <row r="295" spans="3:3" x14ac:dyDescent="0.25">
      <c r="C295" s="52"/>
    </row>
    <row r="296" spans="3:3" x14ac:dyDescent="0.25">
      <c r="C296" s="52"/>
    </row>
    <row r="297" spans="3:3" x14ac:dyDescent="0.25">
      <c r="C297" s="52"/>
    </row>
    <row r="298" spans="3:3" x14ac:dyDescent="0.25">
      <c r="C298" s="52"/>
    </row>
    <row r="299" spans="3:3" x14ac:dyDescent="0.25">
      <c r="C299" s="52"/>
    </row>
    <row r="300" spans="3:3" x14ac:dyDescent="0.25">
      <c r="C300" s="52"/>
    </row>
    <row r="301" spans="3:3" x14ac:dyDescent="0.25">
      <c r="C301" s="52"/>
    </row>
    <row r="302" spans="3:3" x14ac:dyDescent="0.25">
      <c r="C302" s="52"/>
    </row>
    <row r="303" spans="3:3" x14ac:dyDescent="0.25">
      <c r="C303" s="52"/>
    </row>
    <row r="304" spans="3:3" x14ac:dyDescent="0.25">
      <c r="C304" s="52"/>
    </row>
    <row r="305" spans="3:3" x14ac:dyDescent="0.25">
      <c r="C305" s="52"/>
    </row>
    <row r="306" spans="3:3" x14ac:dyDescent="0.25">
      <c r="C306" s="52"/>
    </row>
    <row r="307" spans="3:3" x14ac:dyDescent="0.25">
      <c r="C307" s="52"/>
    </row>
    <row r="308" spans="3:3" x14ac:dyDescent="0.25">
      <c r="C308" s="52"/>
    </row>
    <row r="309" spans="3:3" x14ac:dyDescent="0.25">
      <c r="C309" s="52"/>
    </row>
    <row r="310" spans="3:3" x14ac:dyDescent="0.25">
      <c r="C310" s="52"/>
    </row>
    <row r="311" spans="3:3" x14ac:dyDescent="0.25">
      <c r="C311" s="52"/>
    </row>
    <row r="312" spans="3:3" x14ac:dyDescent="0.25">
      <c r="C312" s="52"/>
    </row>
    <row r="313" spans="3:3" x14ac:dyDescent="0.25">
      <c r="C313" s="52"/>
    </row>
    <row r="314" spans="3:3" x14ac:dyDescent="0.25">
      <c r="C314" s="52"/>
    </row>
    <row r="315" spans="3:3" x14ac:dyDescent="0.25">
      <c r="C315" s="52"/>
    </row>
    <row r="316" spans="3:3" x14ac:dyDescent="0.25">
      <c r="C316" s="52"/>
    </row>
    <row r="317" spans="3:3" x14ac:dyDescent="0.25">
      <c r="C317" s="52"/>
    </row>
    <row r="318" spans="3:3" x14ac:dyDescent="0.25">
      <c r="C318" s="52"/>
    </row>
    <row r="319" spans="3:3" x14ac:dyDescent="0.25">
      <c r="C319" s="52"/>
    </row>
    <row r="320" spans="3:3" x14ac:dyDescent="0.25">
      <c r="C320" s="52"/>
    </row>
    <row r="321" spans="3:3" x14ac:dyDescent="0.25">
      <c r="C321" s="52"/>
    </row>
    <row r="322" spans="3:3" x14ac:dyDescent="0.25">
      <c r="C322" s="52"/>
    </row>
    <row r="323" spans="3:3" x14ac:dyDescent="0.25">
      <c r="C323" s="52"/>
    </row>
    <row r="324" spans="3:3" x14ac:dyDescent="0.25">
      <c r="C324" s="52"/>
    </row>
    <row r="325" spans="3:3" x14ac:dyDescent="0.25">
      <c r="C325" s="52"/>
    </row>
    <row r="326" spans="3:3" x14ac:dyDescent="0.25">
      <c r="C326" s="52"/>
    </row>
    <row r="327" spans="3:3" x14ac:dyDescent="0.25">
      <c r="C327" s="52"/>
    </row>
    <row r="328" spans="3:3" x14ac:dyDescent="0.25">
      <c r="C328" s="52"/>
    </row>
    <row r="329" spans="3:3" x14ac:dyDescent="0.25">
      <c r="C329" s="52"/>
    </row>
    <row r="330" spans="3:3" x14ac:dyDescent="0.25">
      <c r="C330" s="52"/>
    </row>
    <row r="331" spans="3:3" x14ac:dyDescent="0.25">
      <c r="C331" s="52"/>
    </row>
    <row r="332" spans="3:3" x14ac:dyDescent="0.25">
      <c r="C332" s="52"/>
    </row>
    <row r="333" spans="3:3" x14ac:dyDescent="0.25">
      <c r="C333" s="52"/>
    </row>
    <row r="334" spans="3:3" x14ac:dyDescent="0.25">
      <c r="C334" s="52"/>
    </row>
    <row r="335" spans="3:3" x14ac:dyDescent="0.25">
      <c r="C335" s="52"/>
    </row>
    <row r="336" spans="3:3" x14ac:dyDescent="0.25">
      <c r="C336" s="52"/>
    </row>
    <row r="337" spans="3:3" x14ac:dyDescent="0.25">
      <c r="C337" s="52"/>
    </row>
    <row r="338" spans="3:3" x14ac:dyDescent="0.25">
      <c r="C338" s="52"/>
    </row>
    <row r="339" spans="3:3" x14ac:dyDescent="0.25">
      <c r="C339" s="52"/>
    </row>
    <row r="340" spans="3:3" x14ac:dyDescent="0.25">
      <c r="C340" s="52"/>
    </row>
    <row r="341" spans="3:3" x14ac:dyDescent="0.25">
      <c r="C341" s="52"/>
    </row>
    <row r="342" spans="3:3" x14ac:dyDescent="0.25">
      <c r="C342" s="52"/>
    </row>
    <row r="343" spans="3:3" x14ac:dyDescent="0.25">
      <c r="C343" s="52"/>
    </row>
    <row r="344" spans="3:3" x14ac:dyDescent="0.25">
      <c r="C344" s="52"/>
    </row>
    <row r="345" spans="3:3" x14ac:dyDescent="0.25">
      <c r="C345" s="52"/>
    </row>
    <row r="346" spans="3:3" x14ac:dyDescent="0.25">
      <c r="C346" s="52"/>
    </row>
    <row r="347" spans="3:3" x14ac:dyDescent="0.25">
      <c r="C347" s="52"/>
    </row>
    <row r="348" spans="3:3" x14ac:dyDescent="0.25">
      <c r="C348" s="52"/>
    </row>
    <row r="349" spans="3:3" x14ac:dyDescent="0.25">
      <c r="C349" s="52"/>
    </row>
    <row r="350" spans="3:3" x14ac:dyDescent="0.25">
      <c r="C350" s="52"/>
    </row>
    <row r="351" spans="3:3" x14ac:dyDescent="0.25">
      <c r="C351" s="52"/>
    </row>
    <row r="352" spans="3:3" x14ac:dyDescent="0.25">
      <c r="C352" s="52"/>
    </row>
    <row r="353" spans="3:3" x14ac:dyDescent="0.25">
      <c r="C353" s="52"/>
    </row>
    <row r="354" spans="3:3" x14ac:dyDescent="0.25">
      <c r="C354" s="52"/>
    </row>
    <row r="355" spans="3:3" x14ac:dyDescent="0.25">
      <c r="C355" s="52"/>
    </row>
    <row r="356" spans="3:3" x14ac:dyDescent="0.25">
      <c r="C356" s="52"/>
    </row>
    <row r="357" spans="3:3" x14ac:dyDescent="0.25">
      <c r="C357" s="52"/>
    </row>
    <row r="358" spans="3:3" x14ac:dyDescent="0.25">
      <c r="C358" s="52"/>
    </row>
    <row r="359" spans="3:3" x14ac:dyDescent="0.25">
      <c r="C359" s="52"/>
    </row>
    <row r="360" spans="3:3" x14ac:dyDescent="0.25">
      <c r="C360" s="52"/>
    </row>
    <row r="361" spans="3:3" x14ac:dyDescent="0.25">
      <c r="C361" s="52"/>
    </row>
    <row r="362" spans="3:3" x14ac:dyDescent="0.25">
      <c r="C362" s="52"/>
    </row>
    <row r="363" spans="3:3" x14ac:dyDescent="0.25">
      <c r="C363" s="52"/>
    </row>
    <row r="364" spans="3:3" x14ac:dyDescent="0.25">
      <c r="C364" s="52"/>
    </row>
    <row r="365" spans="3:3" x14ac:dyDescent="0.25">
      <c r="C365" s="52"/>
    </row>
    <row r="366" spans="3:3" x14ac:dyDescent="0.25">
      <c r="C366" s="52"/>
    </row>
    <row r="367" spans="3:3" x14ac:dyDescent="0.25">
      <c r="C367" s="52"/>
    </row>
    <row r="368" spans="3:3" x14ac:dyDescent="0.25">
      <c r="C368" s="52"/>
    </row>
    <row r="369" spans="3:3" x14ac:dyDescent="0.25">
      <c r="C369" s="52"/>
    </row>
    <row r="370" spans="3:3" x14ac:dyDescent="0.25">
      <c r="C370" s="52"/>
    </row>
    <row r="371" spans="3:3" x14ac:dyDescent="0.25">
      <c r="C371" s="52"/>
    </row>
    <row r="372" spans="3:3" x14ac:dyDescent="0.25">
      <c r="C372" s="52"/>
    </row>
    <row r="373" spans="3:3" x14ac:dyDescent="0.25">
      <c r="C373" s="52"/>
    </row>
    <row r="374" spans="3:3" x14ac:dyDescent="0.25">
      <c r="C374" s="52"/>
    </row>
    <row r="375" spans="3:3" x14ac:dyDescent="0.25">
      <c r="C375" s="52"/>
    </row>
    <row r="376" spans="3:3" x14ac:dyDescent="0.25">
      <c r="C376" s="52"/>
    </row>
    <row r="377" spans="3:3" x14ac:dyDescent="0.25">
      <c r="C377" s="52"/>
    </row>
    <row r="378" spans="3:3" x14ac:dyDescent="0.25">
      <c r="C378" s="52"/>
    </row>
    <row r="379" spans="3:3" x14ac:dyDescent="0.25">
      <c r="C379" s="52"/>
    </row>
    <row r="380" spans="3:3" x14ac:dyDescent="0.25">
      <c r="C380" s="52"/>
    </row>
    <row r="381" spans="3:3" x14ac:dyDescent="0.25">
      <c r="C381" s="52"/>
    </row>
    <row r="382" spans="3:3" x14ac:dyDescent="0.25">
      <c r="C382" s="52"/>
    </row>
    <row r="383" spans="3:3" x14ac:dyDescent="0.25">
      <c r="C383" s="52"/>
    </row>
    <row r="384" spans="3:3" x14ac:dyDescent="0.25">
      <c r="C384" s="52"/>
    </row>
    <row r="385" spans="3:3" x14ac:dyDescent="0.25">
      <c r="C385" s="52"/>
    </row>
    <row r="386" spans="3:3" x14ac:dyDescent="0.25">
      <c r="C386" s="52"/>
    </row>
    <row r="387" spans="3:3" x14ac:dyDescent="0.25">
      <c r="C387" s="52"/>
    </row>
    <row r="388" spans="3:3" x14ac:dyDescent="0.25">
      <c r="C388" s="52"/>
    </row>
    <row r="389" spans="3:3" x14ac:dyDescent="0.25">
      <c r="C389" s="52"/>
    </row>
    <row r="390" spans="3:3" x14ac:dyDescent="0.25">
      <c r="C390" s="52"/>
    </row>
    <row r="391" spans="3:3" x14ac:dyDescent="0.25">
      <c r="C391" s="52"/>
    </row>
    <row r="392" spans="3:3" x14ac:dyDescent="0.25">
      <c r="C392" s="52"/>
    </row>
    <row r="393" spans="3:3" x14ac:dyDescent="0.25">
      <c r="C393" s="52"/>
    </row>
    <row r="394" spans="3:3" x14ac:dyDescent="0.25">
      <c r="C394" s="52"/>
    </row>
    <row r="395" spans="3:3" x14ac:dyDescent="0.25">
      <c r="C395" s="52"/>
    </row>
    <row r="396" spans="3:3" x14ac:dyDescent="0.25">
      <c r="C396" s="52"/>
    </row>
    <row r="397" spans="3:3" x14ac:dyDescent="0.25">
      <c r="C397" s="52"/>
    </row>
    <row r="398" spans="3:3" x14ac:dyDescent="0.25">
      <c r="C398" s="52"/>
    </row>
    <row r="399" spans="3:3" x14ac:dyDescent="0.25">
      <c r="C399" s="52"/>
    </row>
    <row r="400" spans="3:3" x14ac:dyDescent="0.25">
      <c r="C400" s="52"/>
    </row>
    <row r="401" spans="3:3" x14ac:dyDescent="0.25">
      <c r="C401" s="52"/>
    </row>
    <row r="402" spans="3:3" x14ac:dyDescent="0.25">
      <c r="C402" s="52"/>
    </row>
    <row r="403" spans="3:3" x14ac:dyDescent="0.25">
      <c r="C403" s="52"/>
    </row>
    <row r="404" spans="3:3" x14ac:dyDescent="0.25">
      <c r="C404" s="52"/>
    </row>
    <row r="405" spans="3:3" x14ac:dyDescent="0.25">
      <c r="C405" s="52"/>
    </row>
    <row r="406" spans="3:3" x14ac:dyDescent="0.25">
      <c r="C406" s="52"/>
    </row>
    <row r="407" spans="3:3" x14ac:dyDescent="0.25">
      <c r="C407" s="52"/>
    </row>
    <row r="408" spans="3:3" x14ac:dyDescent="0.25">
      <c r="C408" s="52"/>
    </row>
    <row r="409" spans="3:3" x14ac:dyDescent="0.25">
      <c r="C409" s="52"/>
    </row>
    <row r="410" spans="3:3" x14ac:dyDescent="0.25">
      <c r="C410" s="52"/>
    </row>
    <row r="411" spans="3:3" x14ac:dyDescent="0.25">
      <c r="C411" s="52"/>
    </row>
    <row r="412" spans="3:3" x14ac:dyDescent="0.25">
      <c r="C412" s="52"/>
    </row>
    <row r="413" spans="3:3" x14ac:dyDescent="0.25">
      <c r="C413" s="52"/>
    </row>
    <row r="414" spans="3:3" x14ac:dyDescent="0.25">
      <c r="C414" s="52"/>
    </row>
    <row r="415" spans="3:3" x14ac:dyDescent="0.25">
      <c r="C415" s="52"/>
    </row>
    <row r="416" spans="3:3" x14ac:dyDescent="0.25">
      <c r="C416" s="52"/>
    </row>
    <row r="417" spans="3:3" x14ac:dyDescent="0.25">
      <c r="C417" s="52"/>
    </row>
    <row r="418" spans="3:3" x14ac:dyDescent="0.25">
      <c r="C418" s="52"/>
    </row>
    <row r="419" spans="3:3" x14ac:dyDescent="0.25">
      <c r="C419" s="52"/>
    </row>
    <row r="420" spans="3:3" x14ac:dyDescent="0.25">
      <c r="C420" s="52"/>
    </row>
    <row r="421" spans="3:3" x14ac:dyDescent="0.25">
      <c r="C421" s="52"/>
    </row>
    <row r="422" spans="3:3" x14ac:dyDescent="0.25">
      <c r="C422" s="52"/>
    </row>
    <row r="423" spans="3:3" x14ac:dyDescent="0.25">
      <c r="C423" s="52"/>
    </row>
    <row r="424" spans="3:3" x14ac:dyDescent="0.25">
      <c r="C424" s="52"/>
    </row>
    <row r="425" spans="3:3" x14ac:dyDescent="0.25">
      <c r="C425" s="52"/>
    </row>
    <row r="426" spans="3:3" x14ac:dyDescent="0.25">
      <c r="C426" s="52"/>
    </row>
    <row r="427" spans="3:3" x14ac:dyDescent="0.25">
      <c r="C427" s="52"/>
    </row>
    <row r="428" spans="3:3" x14ac:dyDescent="0.25">
      <c r="C428" s="52"/>
    </row>
    <row r="429" spans="3:3" x14ac:dyDescent="0.25">
      <c r="C429" s="52"/>
    </row>
    <row r="430" spans="3:3" x14ac:dyDescent="0.25">
      <c r="C430" s="52"/>
    </row>
    <row r="431" spans="3:3" x14ac:dyDescent="0.25">
      <c r="C431" s="52"/>
    </row>
    <row r="432" spans="3:3" x14ac:dyDescent="0.25">
      <c r="C432" s="52"/>
    </row>
    <row r="433" spans="3:3" x14ac:dyDescent="0.25">
      <c r="C433" s="52"/>
    </row>
    <row r="434" spans="3:3" x14ac:dyDescent="0.25">
      <c r="C434" s="52"/>
    </row>
    <row r="435" spans="3:3" x14ac:dyDescent="0.25">
      <c r="C435" s="52"/>
    </row>
    <row r="436" spans="3:3" x14ac:dyDescent="0.25">
      <c r="C436" s="52"/>
    </row>
    <row r="437" spans="3:3" x14ac:dyDescent="0.25">
      <c r="C437" s="52"/>
    </row>
    <row r="438" spans="3:3" x14ac:dyDescent="0.25">
      <c r="C438" s="52"/>
    </row>
    <row r="439" spans="3:3" x14ac:dyDescent="0.25">
      <c r="C439" s="52"/>
    </row>
    <row r="440" spans="3:3" x14ac:dyDescent="0.25">
      <c r="C440" s="52"/>
    </row>
    <row r="441" spans="3:3" x14ac:dyDescent="0.25">
      <c r="C441" s="52"/>
    </row>
    <row r="442" spans="3:3" x14ac:dyDescent="0.25">
      <c r="C442" s="52"/>
    </row>
    <row r="443" spans="3:3" x14ac:dyDescent="0.25">
      <c r="C443" s="52"/>
    </row>
    <row r="444" spans="3:3" x14ac:dyDescent="0.25">
      <c r="C444" s="52"/>
    </row>
    <row r="445" spans="3:3" x14ac:dyDescent="0.25">
      <c r="C445" s="52"/>
    </row>
    <row r="446" spans="3:3" x14ac:dyDescent="0.25">
      <c r="C446" s="52"/>
    </row>
    <row r="447" spans="3:3" x14ac:dyDescent="0.25">
      <c r="C447" s="52"/>
    </row>
    <row r="448" spans="3:3" x14ac:dyDescent="0.25">
      <c r="C448" s="52"/>
    </row>
    <row r="449" spans="3:3" x14ac:dyDescent="0.25">
      <c r="C449" s="52"/>
    </row>
    <row r="450" spans="3:3" x14ac:dyDescent="0.25">
      <c r="C450" s="52"/>
    </row>
    <row r="451" spans="3:3" x14ac:dyDescent="0.25">
      <c r="C451" s="52"/>
    </row>
    <row r="452" spans="3:3" x14ac:dyDescent="0.25">
      <c r="C452" s="52"/>
    </row>
    <row r="453" spans="3:3" x14ac:dyDescent="0.25">
      <c r="C453" s="52"/>
    </row>
    <row r="454" spans="3:3" x14ac:dyDescent="0.25">
      <c r="C454" s="52"/>
    </row>
    <row r="455" spans="3:3" x14ac:dyDescent="0.25">
      <c r="C455" s="52"/>
    </row>
    <row r="456" spans="3:3" x14ac:dyDescent="0.25">
      <c r="C456" s="52"/>
    </row>
    <row r="457" spans="3:3" x14ac:dyDescent="0.25">
      <c r="C457" s="52"/>
    </row>
    <row r="458" spans="3:3" x14ac:dyDescent="0.25">
      <c r="C458" s="52"/>
    </row>
    <row r="459" spans="3:3" x14ac:dyDescent="0.25">
      <c r="C459" s="52"/>
    </row>
    <row r="460" spans="3:3" x14ac:dyDescent="0.25">
      <c r="C460" s="52"/>
    </row>
    <row r="461" spans="3:3" x14ac:dyDescent="0.25">
      <c r="C461" s="52"/>
    </row>
    <row r="462" spans="3:3" x14ac:dyDescent="0.25">
      <c r="C462" s="52"/>
    </row>
    <row r="463" spans="3:3" x14ac:dyDescent="0.25">
      <c r="C463" s="52"/>
    </row>
    <row r="464" spans="3:3" x14ac:dyDescent="0.25">
      <c r="C464" s="52"/>
    </row>
    <row r="465" spans="3:3" x14ac:dyDescent="0.25">
      <c r="C465" s="52"/>
    </row>
    <row r="466" spans="3:3" x14ac:dyDescent="0.25">
      <c r="C466" s="52"/>
    </row>
    <row r="467" spans="3:3" x14ac:dyDescent="0.25">
      <c r="C467" s="52"/>
    </row>
    <row r="468" spans="3:3" x14ac:dyDescent="0.25">
      <c r="C468" s="52"/>
    </row>
    <row r="469" spans="3:3" x14ac:dyDescent="0.25">
      <c r="C469" s="52"/>
    </row>
    <row r="470" spans="3:3" x14ac:dyDescent="0.25">
      <c r="C470" s="52"/>
    </row>
    <row r="471" spans="3:3" x14ac:dyDescent="0.25">
      <c r="C471" s="52"/>
    </row>
    <row r="472" spans="3:3" x14ac:dyDescent="0.25">
      <c r="C472" s="52"/>
    </row>
    <row r="473" spans="3:3" x14ac:dyDescent="0.25">
      <c r="C473" s="52"/>
    </row>
    <row r="474" spans="3:3" x14ac:dyDescent="0.25">
      <c r="C474" s="52"/>
    </row>
    <row r="475" spans="3:3" x14ac:dyDescent="0.25">
      <c r="C475" s="52"/>
    </row>
    <row r="476" spans="3:3" x14ac:dyDescent="0.25">
      <c r="C476" s="52"/>
    </row>
    <row r="477" spans="3:3" x14ac:dyDescent="0.25">
      <c r="C477" s="52"/>
    </row>
    <row r="478" spans="3:3" x14ac:dyDescent="0.25">
      <c r="C478" s="52"/>
    </row>
    <row r="479" spans="3:3" x14ac:dyDescent="0.25">
      <c r="C479" s="52"/>
    </row>
    <row r="480" spans="3:3" x14ac:dyDescent="0.25">
      <c r="C480" s="52"/>
    </row>
    <row r="481" spans="3:3" x14ac:dyDescent="0.25">
      <c r="C481" s="52"/>
    </row>
    <row r="482" spans="3:3" x14ac:dyDescent="0.25">
      <c r="C482" s="52"/>
    </row>
    <row r="483" spans="3:3" x14ac:dyDescent="0.25">
      <c r="C483" s="52"/>
    </row>
    <row r="484" spans="3:3" x14ac:dyDescent="0.25">
      <c r="C484" s="52"/>
    </row>
    <row r="485" spans="3:3" x14ac:dyDescent="0.25">
      <c r="C485" s="52"/>
    </row>
    <row r="486" spans="3:3" x14ac:dyDescent="0.25">
      <c r="C486" s="52"/>
    </row>
    <row r="487" spans="3:3" x14ac:dyDescent="0.25">
      <c r="C487" s="52"/>
    </row>
    <row r="488" spans="3:3" x14ac:dyDescent="0.25">
      <c r="C488" s="52"/>
    </row>
    <row r="489" spans="3:3" x14ac:dyDescent="0.25">
      <c r="C489" s="52"/>
    </row>
    <row r="490" spans="3:3" x14ac:dyDescent="0.25">
      <c r="C490" s="52"/>
    </row>
    <row r="491" spans="3:3" x14ac:dyDescent="0.25">
      <c r="C491" s="52"/>
    </row>
    <row r="492" spans="3:3" x14ac:dyDescent="0.25">
      <c r="C492" s="52"/>
    </row>
    <row r="493" spans="3:3" x14ac:dyDescent="0.25">
      <c r="C493" s="52"/>
    </row>
    <row r="494" spans="3:3" x14ac:dyDescent="0.25">
      <c r="C494" s="52"/>
    </row>
    <row r="495" spans="3:3" x14ac:dyDescent="0.25">
      <c r="C495" s="52"/>
    </row>
    <row r="496" spans="3:3" x14ac:dyDescent="0.25">
      <c r="C496" s="52"/>
    </row>
    <row r="497" spans="3:3" x14ac:dyDescent="0.25">
      <c r="C497" s="52"/>
    </row>
    <row r="498" spans="3:3" x14ac:dyDescent="0.25">
      <c r="C498" s="52"/>
    </row>
    <row r="499" spans="3:3" x14ac:dyDescent="0.25">
      <c r="C499" s="52"/>
    </row>
    <row r="500" spans="3:3" x14ac:dyDescent="0.25">
      <c r="C500" s="52"/>
    </row>
    <row r="501" spans="3:3" x14ac:dyDescent="0.25">
      <c r="C501" s="52"/>
    </row>
    <row r="502" spans="3:3" x14ac:dyDescent="0.25">
      <c r="C502" s="52"/>
    </row>
    <row r="503" spans="3:3" x14ac:dyDescent="0.25">
      <c r="C503" s="52"/>
    </row>
    <row r="504" spans="3:3" x14ac:dyDescent="0.25">
      <c r="C504" s="52"/>
    </row>
    <row r="505" spans="3:3" x14ac:dyDescent="0.25">
      <c r="C505" s="52"/>
    </row>
    <row r="506" spans="3:3" x14ac:dyDescent="0.25">
      <c r="C506" s="52"/>
    </row>
    <row r="507" spans="3:3" x14ac:dyDescent="0.25">
      <c r="C507" s="52"/>
    </row>
    <row r="508" spans="3:3" x14ac:dyDescent="0.25">
      <c r="C508" s="52"/>
    </row>
    <row r="509" spans="3:3" x14ac:dyDescent="0.25">
      <c r="C509" s="52"/>
    </row>
    <row r="510" spans="3:3" x14ac:dyDescent="0.25">
      <c r="C510" s="52"/>
    </row>
    <row r="511" spans="3:3" x14ac:dyDescent="0.25">
      <c r="C511" s="52"/>
    </row>
    <row r="512" spans="3:3" x14ac:dyDescent="0.25">
      <c r="C512" s="52"/>
    </row>
    <row r="513" spans="3:3" x14ac:dyDescent="0.25">
      <c r="C513" s="52"/>
    </row>
    <row r="514" spans="3:3" x14ac:dyDescent="0.25">
      <c r="C514" s="52"/>
    </row>
    <row r="515" spans="3:3" x14ac:dyDescent="0.25">
      <c r="C515" s="52"/>
    </row>
    <row r="516" spans="3:3" x14ac:dyDescent="0.25">
      <c r="C516" s="52"/>
    </row>
    <row r="517" spans="3:3" x14ac:dyDescent="0.25">
      <c r="C517" s="52"/>
    </row>
    <row r="518" spans="3:3" x14ac:dyDescent="0.25">
      <c r="C518" s="52"/>
    </row>
    <row r="519" spans="3:3" x14ac:dyDescent="0.25">
      <c r="C519" s="52"/>
    </row>
    <row r="520" spans="3:3" x14ac:dyDescent="0.25">
      <c r="C520" s="52"/>
    </row>
    <row r="521" spans="3:3" x14ac:dyDescent="0.25">
      <c r="C521" s="52"/>
    </row>
    <row r="522" spans="3:3" x14ac:dyDescent="0.25">
      <c r="C522" s="52"/>
    </row>
    <row r="523" spans="3:3" x14ac:dyDescent="0.25">
      <c r="C523" s="52"/>
    </row>
    <row r="524" spans="3:3" x14ac:dyDescent="0.25">
      <c r="C524" s="52"/>
    </row>
    <row r="525" spans="3:3" x14ac:dyDescent="0.25">
      <c r="C525" s="52"/>
    </row>
    <row r="526" spans="3:3" x14ac:dyDescent="0.25">
      <c r="C526" s="52"/>
    </row>
    <row r="527" spans="3:3" x14ac:dyDescent="0.25">
      <c r="C527" s="52"/>
    </row>
    <row r="528" spans="3:3" x14ac:dyDescent="0.25">
      <c r="C528" s="52"/>
    </row>
    <row r="529" spans="3:3" x14ac:dyDescent="0.25">
      <c r="C529" s="52"/>
    </row>
    <row r="530" spans="3:3" x14ac:dyDescent="0.25">
      <c r="C530" s="52"/>
    </row>
    <row r="531" spans="3:3" x14ac:dyDescent="0.25">
      <c r="C531" s="52"/>
    </row>
    <row r="532" spans="3:3" x14ac:dyDescent="0.25">
      <c r="C532" s="52"/>
    </row>
    <row r="533" spans="3:3" x14ac:dyDescent="0.25">
      <c r="C533" s="52"/>
    </row>
    <row r="534" spans="3:3" x14ac:dyDescent="0.25">
      <c r="C534" s="52"/>
    </row>
    <row r="535" spans="3:3" x14ac:dyDescent="0.25">
      <c r="C535" s="52"/>
    </row>
    <row r="536" spans="3:3" x14ac:dyDescent="0.25">
      <c r="C536" s="52"/>
    </row>
    <row r="537" spans="3:3" x14ac:dyDescent="0.25">
      <c r="C537" s="52"/>
    </row>
    <row r="538" spans="3:3" x14ac:dyDescent="0.25">
      <c r="C538" s="52"/>
    </row>
    <row r="539" spans="3:3" x14ac:dyDescent="0.25">
      <c r="C539" s="52"/>
    </row>
    <row r="540" spans="3:3" x14ac:dyDescent="0.25">
      <c r="C540" s="52"/>
    </row>
    <row r="541" spans="3:3" x14ac:dyDescent="0.25">
      <c r="C541" s="52"/>
    </row>
    <row r="542" spans="3:3" x14ac:dyDescent="0.25">
      <c r="C542" s="52"/>
    </row>
    <row r="543" spans="3:3" x14ac:dyDescent="0.25">
      <c r="C543" s="52"/>
    </row>
    <row r="544" spans="3:3" x14ac:dyDescent="0.25">
      <c r="C544" s="52"/>
    </row>
    <row r="545" spans="3:3" x14ac:dyDescent="0.25">
      <c r="C545" s="52"/>
    </row>
    <row r="546" spans="3:3" x14ac:dyDescent="0.25">
      <c r="C546" s="52"/>
    </row>
    <row r="547" spans="3:3" x14ac:dyDescent="0.25">
      <c r="C547" s="52"/>
    </row>
    <row r="548" spans="3:3" x14ac:dyDescent="0.25">
      <c r="C548" s="52"/>
    </row>
    <row r="549" spans="3:3" x14ac:dyDescent="0.25">
      <c r="C549" s="52"/>
    </row>
    <row r="550" spans="3:3" x14ac:dyDescent="0.25">
      <c r="C550" s="52"/>
    </row>
    <row r="551" spans="3:3" x14ac:dyDescent="0.25">
      <c r="C551" s="52"/>
    </row>
    <row r="552" spans="3:3" x14ac:dyDescent="0.25">
      <c r="C552" s="52"/>
    </row>
    <row r="553" spans="3:3" x14ac:dyDescent="0.25">
      <c r="C553" s="52"/>
    </row>
    <row r="554" spans="3:3" x14ac:dyDescent="0.25">
      <c r="C554" s="52"/>
    </row>
    <row r="555" spans="3:3" x14ac:dyDescent="0.25">
      <c r="C555" s="52"/>
    </row>
    <row r="556" spans="3:3" x14ac:dyDescent="0.25">
      <c r="C556" s="52"/>
    </row>
    <row r="557" spans="3:3" x14ac:dyDescent="0.25">
      <c r="C557" s="52"/>
    </row>
    <row r="558" spans="3:3" x14ac:dyDescent="0.25">
      <c r="C558" s="52"/>
    </row>
    <row r="559" spans="3:3" x14ac:dyDescent="0.25">
      <c r="C559" s="52"/>
    </row>
    <row r="560" spans="3:3" x14ac:dyDescent="0.25">
      <c r="C560" s="52"/>
    </row>
    <row r="561" spans="3:3" x14ac:dyDescent="0.25">
      <c r="C561" s="52"/>
    </row>
    <row r="562" spans="3:3" x14ac:dyDescent="0.25">
      <c r="C562" s="52"/>
    </row>
    <row r="563" spans="3:3" x14ac:dyDescent="0.25">
      <c r="C563" s="52"/>
    </row>
    <row r="564" spans="3:3" x14ac:dyDescent="0.25">
      <c r="C564" s="52"/>
    </row>
    <row r="565" spans="3:3" x14ac:dyDescent="0.25">
      <c r="C565" s="52"/>
    </row>
    <row r="566" spans="3:3" x14ac:dyDescent="0.25">
      <c r="C566" s="52"/>
    </row>
    <row r="567" spans="3:3" x14ac:dyDescent="0.25">
      <c r="C567" s="52"/>
    </row>
    <row r="568" spans="3:3" x14ac:dyDescent="0.25">
      <c r="C568" s="52"/>
    </row>
    <row r="569" spans="3:3" x14ac:dyDescent="0.25">
      <c r="C569" s="52"/>
    </row>
    <row r="570" spans="3:3" x14ac:dyDescent="0.25">
      <c r="C570" s="52"/>
    </row>
    <row r="571" spans="3:3" x14ac:dyDescent="0.25">
      <c r="C571" s="52"/>
    </row>
    <row r="572" spans="3:3" x14ac:dyDescent="0.25">
      <c r="C572" s="52"/>
    </row>
    <row r="573" spans="3:3" x14ac:dyDescent="0.25">
      <c r="C573" s="52"/>
    </row>
    <row r="574" spans="3:3" x14ac:dyDescent="0.25">
      <c r="C574" s="52"/>
    </row>
    <row r="575" spans="3:3" x14ac:dyDescent="0.25">
      <c r="C575" s="52"/>
    </row>
    <row r="576" spans="3:3" x14ac:dyDescent="0.25">
      <c r="C576" s="52"/>
    </row>
    <row r="577" spans="3:3" x14ac:dyDescent="0.25">
      <c r="C577" s="52"/>
    </row>
    <row r="578" spans="3:3" x14ac:dyDescent="0.25">
      <c r="C578" s="52"/>
    </row>
    <row r="579" spans="3:3" x14ac:dyDescent="0.25">
      <c r="C579" s="52"/>
    </row>
    <row r="580" spans="3:3" x14ac:dyDescent="0.25">
      <c r="C580" s="52"/>
    </row>
    <row r="581" spans="3:3" x14ac:dyDescent="0.25">
      <c r="C581" s="52"/>
    </row>
    <row r="582" spans="3:3" x14ac:dyDescent="0.25">
      <c r="C582" s="52"/>
    </row>
    <row r="583" spans="3:3" x14ac:dyDescent="0.25">
      <c r="C583" s="52"/>
    </row>
    <row r="584" spans="3:3" x14ac:dyDescent="0.25">
      <c r="C584" s="52"/>
    </row>
    <row r="585" spans="3:3" x14ac:dyDescent="0.25">
      <c r="C585" s="52"/>
    </row>
    <row r="586" spans="3:3" x14ac:dyDescent="0.25">
      <c r="C586" s="52"/>
    </row>
    <row r="587" spans="3:3" x14ac:dyDescent="0.25">
      <c r="C587" s="52"/>
    </row>
    <row r="588" spans="3:3" x14ac:dyDescent="0.25">
      <c r="C588" s="52"/>
    </row>
    <row r="589" spans="3:3" x14ac:dyDescent="0.25">
      <c r="C589" s="52"/>
    </row>
    <row r="590" spans="3:3" x14ac:dyDescent="0.25">
      <c r="C590" s="52"/>
    </row>
    <row r="591" spans="3:3" x14ac:dyDescent="0.25">
      <c r="C591" s="52"/>
    </row>
  </sheetData>
  <mergeCells count="43">
    <mergeCell ref="B132:O132"/>
    <mergeCell ref="B6:N6"/>
    <mergeCell ref="B7:O7"/>
    <mergeCell ref="B8:N8"/>
    <mergeCell ref="K21:K22"/>
    <mergeCell ref="B11:O11"/>
    <mergeCell ref="B12:N12"/>
    <mergeCell ref="B13:O13"/>
    <mergeCell ref="B14:N14"/>
    <mergeCell ref="B15:O15"/>
    <mergeCell ref="B16:N16"/>
    <mergeCell ref="B1:O1"/>
    <mergeCell ref="B2:O2"/>
    <mergeCell ref="B3:O3"/>
    <mergeCell ref="B4:O4"/>
    <mergeCell ref="I20:K20"/>
    <mergeCell ref="A18:O18"/>
    <mergeCell ref="L20:L22"/>
    <mergeCell ref="M20:O20"/>
    <mergeCell ref="M21:N21"/>
    <mergeCell ref="O21:O22"/>
    <mergeCell ref="A20:A22"/>
    <mergeCell ref="B20:B22"/>
    <mergeCell ref="H20:H22"/>
    <mergeCell ref="B5:O5"/>
    <mergeCell ref="B9:O9"/>
    <mergeCell ref="B10:N10"/>
    <mergeCell ref="A143:A167"/>
    <mergeCell ref="C143:C167"/>
    <mergeCell ref="B106:O106"/>
    <mergeCell ref="A100:A104"/>
    <mergeCell ref="E20:G20"/>
    <mergeCell ref="E21:F21"/>
    <mergeCell ref="G21:G22"/>
    <mergeCell ref="B23:O23"/>
    <mergeCell ref="I21:J21"/>
    <mergeCell ref="D20:D22"/>
    <mergeCell ref="B99:O99"/>
    <mergeCell ref="C96:C97"/>
    <mergeCell ref="C20:C22"/>
    <mergeCell ref="A140:A141"/>
    <mergeCell ref="A133:A139"/>
    <mergeCell ref="C140:C141"/>
  </mergeCells>
  <phoneticPr fontId="2" type="noConversion"/>
  <pageMargins left="1.1811023622047245" right="0.39370078740157483" top="0.78740157480314965" bottom="0.78740157480314965" header="0" footer="0"/>
  <pageSetup paperSize="9" scale="9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24"/>
  <sheetViews>
    <sheetView showZeros="0" zoomScaleNormal="100" workbookViewId="0">
      <selection activeCell="U19" sqref="U19"/>
    </sheetView>
  </sheetViews>
  <sheetFormatPr defaultColWidth="9.140625" defaultRowHeight="15" x14ac:dyDescent="0.25"/>
  <cols>
    <col min="1" max="1" width="5" style="2" customWidth="1"/>
    <col min="2" max="2" width="40.7109375" style="2" customWidth="1"/>
    <col min="3" max="3" width="6.7109375" style="3" customWidth="1"/>
    <col min="4" max="11" width="10" style="2" hidden="1" customWidth="1"/>
    <col min="12" max="15" width="9.42578125" style="2" customWidth="1"/>
    <col min="16" max="16" width="9.140625" style="2" customWidth="1"/>
    <col min="17" max="19" width="9.140625" style="2" hidden="1" customWidth="1"/>
    <col min="20" max="16384" width="9.140625" style="2"/>
  </cols>
  <sheetData>
    <row r="1" spans="2:15" x14ac:dyDescent="0.25">
      <c r="B1" s="682" t="s">
        <v>268</v>
      </c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</row>
    <row r="2" spans="2:15" x14ac:dyDescent="0.25">
      <c r="B2" s="682" t="s">
        <v>467</v>
      </c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</row>
    <row r="3" spans="2:15" ht="18" customHeight="1" x14ac:dyDescent="0.25">
      <c r="B3" s="682" t="s">
        <v>522</v>
      </c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</row>
    <row r="4" spans="2:15" ht="12.75" customHeight="1" x14ac:dyDescent="0.25">
      <c r="B4" s="682" t="s">
        <v>280</v>
      </c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</row>
    <row r="5" spans="2:15" x14ac:dyDescent="0.25">
      <c r="B5" s="682" t="s">
        <v>530</v>
      </c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</row>
    <row r="6" spans="2:15" x14ac:dyDescent="0.25">
      <c r="B6" s="683" t="s">
        <v>553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3"/>
      <c r="O6" s="392"/>
    </row>
    <row r="7" spans="2:15" x14ac:dyDescent="0.25">
      <c r="B7" s="682" t="s">
        <v>556</v>
      </c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2"/>
      <c r="O7" s="682"/>
    </row>
    <row r="8" spans="2:15" ht="15" customHeight="1" x14ac:dyDescent="0.25">
      <c r="B8" s="683" t="s">
        <v>559</v>
      </c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507"/>
    </row>
    <row r="9" spans="2:15" hidden="1" x14ac:dyDescent="0.25">
      <c r="B9" s="682" t="s">
        <v>471</v>
      </c>
      <c r="C9" s="682"/>
      <c r="D9" s="682"/>
      <c r="E9" s="682"/>
      <c r="F9" s="682"/>
      <c r="G9" s="682"/>
      <c r="H9" s="682"/>
      <c r="I9" s="682"/>
      <c r="J9" s="682"/>
      <c r="K9" s="682"/>
      <c r="L9" s="682"/>
      <c r="M9" s="682"/>
      <c r="N9" s="682"/>
      <c r="O9" s="682"/>
    </row>
    <row r="10" spans="2:15" ht="15" hidden="1" customHeight="1" x14ac:dyDescent="0.25">
      <c r="B10" s="683" t="s">
        <v>334</v>
      </c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507"/>
    </row>
    <row r="11" spans="2:15" hidden="1" x14ac:dyDescent="0.25">
      <c r="B11" s="682" t="s">
        <v>471</v>
      </c>
      <c r="C11" s="682"/>
      <c r="D11" s="682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682"/>
    </row>
    <row r="12" spans="2:15" ht="15" hidden="1" customHeight="1" x14ac:dyDescent="0.25">
      <c r="B12" s="683" t="s">
        <v>334</v>
      </c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507"/>
    </row>
    <row r="13" spans="2:15" ht="14.25" hidden="1" customHeight="1" x14ac:dyDescent="0.25">
      <c r="B13" s="682" t="s">
        <v>471</v>
      </c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O13" s="682"/>
    </row>
    <row r="14" spans="2:15" ht="15" hidden="1" customHeight="1" x14ac:dyDescent="0.25">
      <c r="B14" s="683" t="s">
        <v>334</v>
      </c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507"/>
    </row>
    <row r="15" spans="2:15" ht="14.25" hidden="1" customHeight="1" x14ac:dyDescent="0.25">
      <c r="B15" s="682" t="s">
        <v>471</v>
      </c>
      <c r="C15" s="682"/>
      <c r="D15" s="682"/>
      <c r="E15" s="682"/>
      <c r="F15" s="682"/>
      <c r="G15" s="682"/>
      <c r="H15" s="682"/>
      <c r="I15" s="682"/>
      <c r="J15" s="682"/>
      <c r="K15" s="682"/>
      <c r="L15" s="682"/>
      <c r="M15" s="682"/>
      <c r="N15" s="682"/>
      <c r="O15" s="682"/>
    </row>
    <row r="16" spans="2:15" ht="15" hidden="1" customHeight="1" x14ac:dyDescent="0.25">
      <c r="B16" s="683" t="s">
        <v>334</v>
      </c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683"/>
      <c r="O16" s="507"/>
    </row>
    <row r="17" spans="1:15" ht="14.25" hidden="1" customHeight="1" x14ac:dyDescent="0.25">
      <c r="B17" s="682" t="s">
        <v>471</v>
      </c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2"/>
      <c r="N17" s="682"/>
      <c r="O17" s="682"/>
    </row>
    <row r="18" spans="1:15" ht="15" hidden="1" customHeight="1" x14ac:dyDescent="0.25">
      <c r="B18" s="683" t="s">
        <v>334</v>
      </c>
      <c r="C18" s="683"/>
      <c r="D18" s="683"/>
      <c r="E18" s="683"/>
      <c r="F18" s="683"/>
      <c r="G18" s="683"/>
      <c r="H18" s="683"/>
      <c r="I18" s="683"/>
      <c r="J18" s="683"/>
      <c r="K18" s="683"/>
      <c r="L18" s="683"/>
      <c r="M18" s="683"/>
      <c r="N18" s="683"/>
      <c r="O18" s="507"/>
    </row>
    <row r="19" spans="1:15" ht="13.5" customHeight="1" x14ac:dyDescent="0.25">
      <c r="A19" s="6"/>
      <c r="B19" s="6"/>
      <c r="C19" s="144"/>
      <c r="D19" s="6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6"/>
    </row>
    <row r="20" spans="1:15" ht="27.75" customHeight="1" x14ac:dyDescent="0.25">
      <c r="A20" s="684" t="s">
        <v>481</v>
      </c>
      <c r="B20" s="684"/>
      <c r="C20" s="684"/>
      <c r="D20" s="684"/>
      <c r="E20" s="684"/>
      <c r="F20" s="684"/>
      <c r="G20" s="684"/>
      <c r="H20" s="684"/>
      <c r="I20" s="684"/>
      <c r="J20" s="684"/>
      <c r="K20" s="684"/>
      <c r="L20" s="684"/>
      <c r="M20" s="684"/>
      <c r="N20" s="684"/>
      <c r="O20" s="684"/>
    </row>
    <row r="21" spans="1:15" x14ac:dyDescent="0.25">
      <c r="A21" s="57"/>
      <c r="B21" s="57"/>
      <c r="C21" s="57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4" t="s">
        <v>306</v>
      </c>
    </row>
    <row r="22" spans="1:15" ht="15" customHeight="1" x14ac:dyDescent="0.25">
      <c r="A22" s="616" t="s">
        <v>5</v>
      </c>
      <c r="B22" s="619" t="s">
        <v>265</v>
      </c>
      <c r="C22" s="619" t="s">
        <v>44</v>
      </c>
      <c r="D22" s="632" t="s">
        <v>276</v>
      </c>
      <c r="E22" s="636" t="s">
        <v>174</v>
      </c>
      <c r="F22" s="636"/>
      <c r="G22" s="637"/>
      <c r="H22" s="622" t="s">
        <v>278</v>
      </c>
      <c r="I22" s="625" t="s">
        <v>174</v>
      </c>
      <c r="J22" s="626"/>
      <c r="K22" s="627"/>
      <c r="L22" s="685" t="s">
        <v>0</v>
      </c>
      <c r="M22" s="640" t="s">
        <v>174</v>
      </c>
      <c r="N22" s="641"/>
      <c r="O22" s="642"/>
    </row>
    <row r="23" spans="1:15" x14ac:dyDescent="0.25">
      <c r="A23" s="617"/>
      <c r="B23" s="620"/>
      <c r="C23" s="620"/>
      <c r="D23" s="633"/>
      <c r="E23" s="637" t="s">
        <v>1</v>
      </c>
      <c r="F23" s="651"/>
      <c r="G23" s="638" t="s">
        <v>2</v>
      </c>
      <c r="H23" s="623"/>
      <c r="I23" s="650" t="s">
        <v>1</v>
      </c>
      <c r="J23" s="650"/>
      <c r="K23" s="615" t="s">
        <v>2</v>
      </c>
      <c r="L23" s="686"/>
      <c r="M23" s="631" t="s">
        <v>1</v>
      </c>
      <c r="N23" s="631"/>
      <c r="O23" s="614" t="s">
        <v>2</v>
      </c>
    </row>
    <row r="24" spans="1:15" ht="28.5" customHeight="1" x14ac:dyDescent="0.25">
      <c r="A24" s="618"/>
      <c r="B24" s="621"/>
      <c r="C24" s="621"/>
      <c r="D24" s="634"/>
      <c r="E24" s="133" t="s">
        <v>3</v>
      </c>
      <c r="F24" s="134" t="s">
        <v>4</v>
      </c>
      <c r="G24" s="638"/>
      <c r="H24" s="624"/>
      <c r="I24" s="136" t="s">
        <v>3</v>
      </c>
      <c r="J24" s="131" t="s">
        <v>4</v>
      </c>
      <c r="K24" s="615"/>
      <c r="L24" s="687"/>
      <c r="M24" s="132" t="s">
        <v>3</v>
      </c>
      <c r="N24" s="130" t="s">
        <v>4</v>
      </c>
      <c r="O24" s="614"/>
    </row>
    <row r="25" spans="1:15" ht="15.95" customHeight="1" x14ac:dyDescent="0.25">
      <c r="A25" s="19" t="s">
        <v>59</v>
      </c>
      <c r="B25" s="645" t="s">
        <v>152</v>
      </c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30"/>
    </row>
    <row r="26" spans="1:15" ht="15" customHeight="1" x14ac:dyDescent="0.25">
      <c r="A26" s="149" t="s">
        <v>163</v>
      </c>
      <c r="B26" s="90" t="s">
        <v>20</v>
      </c>
      <c r="C26" s="79"/>
      <c r="D26" s="8">
        <f t="shared" ref="D26:O26" si="0">D27+D28</f>
        <v>1189.0999999999999</v>
      </c>
      <c r="E26" s="8">
        <f>E27+E28</f>
        <v>1180.0999999999999</v>
      </c>
      <c r="F26" s="8">
        <f t="shared" si="0"/>
        <v>1094.5</v>
      </c>
      <c r="G26" s="8">
        <f t="shared" si="0"/>
        <v>9</v>
      </c>
      <c r="H26" s="9">
        <f t="shared" si="0"/>
        <v>0</v>
      </c>
      <c r="I26" s="9">
        <f t="shared" si="0"/>
        <v>0</v>
      </c>
      <c r="J26" s="9">
        <f t="shared" si="0"/>
        <v>0</v>
      </c>
      <c r="K26" s="9">
        <f t="shared" si="0"/>
        <v>0</v>
      </c>
      <c r="L26" s="11">
        <f t="shared" si="0"/>
        <v>1189.0999999999999</v>
      </c>
      <c r="M26" s="11">
        <f t="shared" si="0"/>
        <v>1180.0999999999999</v>
      </c>
      <c r="N26" s="11">
        <f t="shared" si="0"/>
        <v>1094.5</v>
      </c>
      <c r="O26" s="11">
        <f t="shared" si="0"/>
        <v>9</v>
      </c>
    </row>
    <row r="27" spans="1:15" ht="15" customHeight="1" x14ac:dyDescent="0.25">
      <c r="A27" s="153"/>
      <c r="B27" s="145"/>
      <c r="C27" s="160" t="s">
        <v>30</v>
      </c>
      <c r="D27" s="16">
        <f t="shared" ref="D27:D34" si="1">E27+G27</f>
        <v>15.2</v>
      </c>
      <c r="E27" s="16">
        <v>15.2</v>
      </c>
      <c r="F27" s="16">
        <v>14.9</v>
      </c>
      <c r="G27" s="16"/>
      <c r="H27" s="10">
        <f t="shared" ref="H27:H43" si="2">I27+K27</f>
        <v>0</v>
      </c>
      <c r="I27" s="10"/>
      <c r="J27" s="10"/>
      <c r="K27" s="10"/>
      <c r="L27" s="12">
        <f t="shared" ref="L27:L43" si="3">M27+O27</f>
        <v>15.2</v>
      </c>
      <c r="M27" s="12">
        <f t="shared" ref="M27:M45" si="4">E27+I27</f>
        <v>15.2</v>
      </c>
      <c r="N27" s="12">
        <f t="shared" ref="N27:N45" si="5">F27+J27</f>
        <v>14.9</v>
      </c>
      <c r="O27" s="12">
        <f t="shared" ref="O27:O45" si="6">G27+K27</f>
        <v>0</v>
      </c>
    </row>
    <row r="28" spans="1:15" ht="15" customHeight="1" x14ac:dyDescent="0.25">
      <c r="A28" s="153"/>
      <c r="B28" s="145"/>
      <c r="C28" s="518" t="s">
        <v>41</v>
      </c>
      <c r="D28" s="16">
        <f t="shared" si="1"/>
        <v>1173.8999999999999</v>
      </c>
      <c r="E28" s="16">
        <f>E29+E30</f>
        <v>1164.8999999999999</v>
      </c>
      <c r="F28" s="16">
        <f t="shared" ref="F28:G28" si="7">F29+F30</f>
        <v>1079.5999999999999</v>
      </c>
      <c r="G28" s="16">
        <f t="shared" si="7"/>
        <v>9</v>
      </c>
      <c r="H28" s="10">
        <f t="shared" si="2"/>
        <v>0</v>
      </c>
      <c r="I28" s="10">
        <f t="shared" ref="I28" si="8">I29+I30</f>
        <v>0</v>
      </c>
      <c r="J28" s="10">
        <f t="shared" ref="J28" si="9">J29+J30</f>
        <v>0</v>
      </c>
      <c r="K28" s="10">
        <f t="shared" ref="K28" si="10">K29+K30</f>
        <v>0</v>
      </c>
      <c r="L28" s="12">
        <f t="shared" si="3"/>
        <v>1173.8999999999999</v>
      </c>
      <c r="M28" s="12">
        <f t="shared" ref="M28" si="11">M29+M30</f>
        <v>1164.8999999999999</v>
      </c>
      <c r="N28" s="12">
        <f t="shared" ref="N28" si="12">N29+N30</f>
        <v>1079.5999999999999</v>
      </c>
      <c r="O28" s="12">
        <f t="shared" ref="O28" si="13">O29+O30</f>
        <v>9</v>
      </c>
    </row>
    <row r="29" spans="1:15" ht="15" hidden="1" customHeight="1" x14ac:dyDescent="0.25">
      <c r="A29" s="229"/>
      <c r="B29" s="503" t="s">
        <v>466</v>
      </c>
      <c r="C29" s="519"/>
      <c r="D29" s="503">
        <f t="shared" si="1"/>
        <v>1155.0999999999999</v>
      </c>
      <c r="E29" s="503">
        <v>1146.0999999999999</v>
      </c>
      <c r="F29" s="503">
        <v>1079.5999999999999</v>
      </c>
      <c r="G29" s="503">
        <v>9</v>
      </c>
      <c r="H29" s="503">
        <f t="shared" ref="H29" si="14">I29+K29</f>
        <v>0</v>
      </c>
      <c r="I29" s="503"/>
      <c r="J29" s="503"/>
      <c r="K29" s="503"/>
      <c r="L29" s="503">
        <f t="shared" ref="L29" si="15">M29+O29</f>
        <v>1155.0999999999999</v>
      </c>
      <c r="M29" s="503">
        <f t="shared" ref="M29:M30" si="16">E29+I29</f>
        <v>1146.0999999999999</v>
      </c>
      <c r="N29" s="503">
        <f t="shared" ref="N29:N30" si="17">F29+J29</f>
        <v>1079.5999999999999</v>
      </c>
      <c r="O29" s="503">
        <f t="shared" ref="O29:O30" si="18">G29+K29</f>
        <v>9</v>
      </c>
    </row>
    <row r="30" spans="1:15" ht="26.25" x14ac:dyDescent="0.25">
      <c r="A30" s="161"/>
      <c r="B30" s="505" t="s">
        <v>465</v>
      </c>
      <c r="C30" s="520"/>
      <c r="D30" s="16">
        <f t="shared" si="1"/>
        <v>18.8</v>
      </c>
      <c r="E30" s="16">
        <v>18.8</v>
      </c>
      <c r="F30" s="16"/>
      <c r="G30" s="16"/>
      <c r="H30" s="10"/>
      <c r="I30" s="10"/>
      <c r="J30" s="10"/>
      <c r="K30" s="10"/>
      <c r="L30" s="12">
        <f t="shared" si="3"/>
        <v>18.8</v>
      </c>
      <c r="M30" s="12">
        <f t="shared" si="16"/>
        <v>18.8</v>
      </c>
      <c r="N30" s="12">
        <f t="shared" si="17"/>
        <v>0</v>
      </c>
      <c r="O30" s="12">
        <f t="shared" si="18"/>
        <v>0</v>
      </c>
    </row>
    <row r="31" spans="1:15" ht="15" customHeight="1" x14ac:dyDescent="0.25">
      <c r="A31" s="19" t="s">
        <v>60</v>
      </c>
      <c r="B31" s="145" t="s">
        <v>45</v>
      </c>
      <c r="C31" s="518" t="s">
        <v>41</v>
      </c>
      <c r="D31" s="16">
        <f t="shared" si="1"/>
        <v>710.8</v>
      </c>
      <c r="E31" s="16">
        <f>E32+E33</f>
        <v>708.8</v>
      </c>
      <c r="F31" s="16">
        <f t="shared" ref="F31:G31" si="19">F32+F33</f>
        <v>675.9</v>
      </c>
      <c r="G31" s="16">
        <f t="shared" si="19"/>
        <v>2</v>
      </c>
      <c r="H31" s="10">
        <f t="shared" ref="H31" si="20">I31+K31</f>
        <v>0</v>
      </c>
      <c r="I31" s="10">
        <f t="shared" ref="I31:K31" si="21">I32+I33</f>
        <v>0</v>
      </c>
      <c r="J31" s="10">
        <f t="shared" si="21"/>
        <v>0</v>
      </c>
      <c r="K31" s="10">
        <f t="shared" si="21"/>
        <v>0</v>
      </c>
      <c r="L31" s="12">
        <f t="shared" ref="L31" si="22">M31+O31</f>
        <v>710.8</v>
      </c>
      <c r="M31" s="12">
        <f t="shared" ref="M31:O31" si="23">M32+M33</f>
        <v>708.8</v>
      </c>
      <c r="N31" s="12">
        <f t="shared" si="23"/>
        <v>675.9</v>
      </c>
      <c r="O31" s="12">
        <f t="shared" si="23"/>
        <v>2</v>
      </c>
    </row>
    <row r="32" spans="1:15" ht="15" hidden="1" customHeight="1" x14ac:dyDescent="0.25">
      <c r="A32" s="229"/>
      <c r="B32" s="503" t="s">
        <v>466</v>
      </c>
      <c r="C32" s="519"/>
      <c r="D32" s="503">
        <f t="shared" si="1"/>
        <v>701.9</v>
      </c>
      <c r="E32" s="503">
        <v>699.9</v>
      </c>
      <c r="F32" s="503">
        <v>675.9</v>
      </c>
      <c r="G32" s="503">
        <v>2</v>
      </c>
      <c r="H32" s="503">
        <f t="shared" ref="H32" si="24">I32+K32</f>
        <v>0</v>
      </c>
      <c r="I32" s="503"/>
      <c r="J32" s="503"/>
      <c r="K32" s="503"/>
      <c r="L32" s="503">
        <f t="shared" ref="L32" si="25">M32+O32</f>
        <v>701.9</v>
      </c>
      <c r="M32" s="503">
        <f t="shared" ref="M32" si="26">E32+I32</f>
        <v>699.9</v>
      </c>
      <c r="N32" s="503">
        <f t="shared" ref="N32" si="27">F32+J32</f>
        <v>675.9</v>
      </c>
      <c r="O32" s="503">
        <f t="shared" ref="O32" si="28">G32+K32</f>
        <v>2</v>
      </c>
    </row>
    <row r="33" spans="1:15" ht="26.25" x14ac:dyDescent="0.25">
      <c r="A33" s="161"/>
      <c r="B33" s="505" t="s">
        <v>465</v>
      </c>
      <c r="C33" s="520"/>
      <c r="D33" s="16">
        <f t="shared" si="1"/>
        <v>8.9</v>
      </c>
      <c r="E33" s="16">
        <v>8.9</v>
      </c>
      <c r="F33" s="16"/>
      <c r="G33" s="16"/>
      <c r="H33" s="10"/>
      <c r="I33" s="10"/>
      <c r="J33" s="10"/>
      <c r="K33" s="10"/>
      <c r="L33" s="12">
        <f t="shared" ref="L33:L34" si="29">M33+O33</f>
        <v>8.9</v>
      </c>
      <c r="M33" s="12">
        <f t="shared" si="4"/>
        <v>8.9</v>
      </c>
      <c r="N33" s="12">
        <f t="shared" si="5"/>
        <v>0</v>
      </c>
      <c r="O33" s="12">
        <f t="shared" si="6"/>
        <v>0</v>
      </c>
    </row>
    <row r="34" spans="1:15" ht="15" customHeight="1" x14ac:dyDescent="0.25">
      <c r="A34" s="5" t="s">
        <v>61</v>
      </c>
      <c r="B34" s="29" t="s">
        <v>33</v>
      </c>
      <c r="C34" s="518" t="s">
        <v>41</v>
      </c>
      <c r="D34" s="16">
        <f t="shared" si="1"/>
        <v>683.8</v>
      </c>
      <c r="E34" s="16">
        <f>E35+E36</f>
        <v>682.3</v>
      </c>
      <c r="F34" s="16">
        <f t="shared" ref="F34:G34" si="30">F35+F36</f>
        <v>646.1</v>
      </c>
      <c r="G34" s="16">
        <f t="shared" si="30"/>
        <v>1.5</v>
      </c>
      <c r="H34" s="10">
        <f t="shared" ref="H34" si="31">I34+K34</f>
        <v>0</v>
      </c>
      <c r="I34" s="10">
        <f t="shared" ref="I34:K34" si="32">I35+I36</f>
        <v>0</v>
      </c>
      <c r="J34" s="10">
        <f t="shared" si="32"/>
        <v>0</v>
      </c>
      <c r="K34" s="10">
        <f t="shared" si="32"/>
        <v>0</v>
      </c>
      <c r="L34" s="12">
        <f t="shared" si="29"/>
        <v>683.8</v>
      </c>
      <c r="M34" s="12">
        <f t="shared" ref="M34:O34" si="33">M35+M36</f>
        <v>682.3</v>
      </c>
      <c r="N34" s="12">
        <f t="shared" si="33"/>
        <v>646.1</v>
      </c>
      <c r="O34" s="12">
        <f t="shared" si="33"/>
        <v>1.5</v>
      </c>
    </row>
    <row r="35" spans="1:15" ht="15" hidden="1" customHeight="1" x14ac:dyDescent="0.25">
      <c r="A35" s="229"/>
      <c r="B35" s="503" t="s">
        <v>466</v>
      </c>
      <c r="C35" s="519"/>
      <c r="D35" s="503">
        <f t="shared" ref="D35" si="34">E35+G35</f>
        <v>673.5</v>
      </c>
      <c r="E35" s="503">
        <v>672</v>
      </c>
      <c r="F35" s="503">
        <v>646.1</v>
      </c>
      <c r="G35" s="503">
        <v>1.5</v>
      </c>
      <c r="H35" s="503">
        <f t="shared" ref="H35" si="35">I35+K35</f>
        <v>0</v>
      </c>
      <c r="I35" s="503"/>
      <c r="J35" s="503"/>
      <c r="K35" s="503"/>
      <c r="L35" s="503">
        <f t="shared" ref="L35" si="36">M35+O35</f>
        <v>673.5</v>
      </c>
      <c r="M35" s="503">
        <f t="shared" ref="M35" si="37">E35+I35</f>
        <v>672</v>
      </c>
      <c r="N35" s="503">
        <f t="shared" ref="N35" si="38">F35+J35</f>
        <v>646.1</v>
      </c>
      <c r="O35" s="503">
        <f t="shared" ref="O35" si="39">G35+K35</f>
        <v>1.5</v>
      </c>
    </row>
    <row r="36" spans="1:15" ht="26.25" x14ac:dyDescent="0.25">
      <c r="A36" s="161"/>
      <c r="B36" s="505" t="s">
        <v>465</v>
      </c>
      <c r="C36" s="520"/>
      <c r="D36" s="16">
        <f>E36+G36</f>
        <v>10.3</v>
      </c>
      <c r="E36" s="16">
        <v>10.3</v>
      </c>
      <c r="F36" s="16"/>
      <c r="G36" s="16"/>
      <c r="H36" s="10"/>
      <c r="I36" s="10"/>
      <c r="J36" s="10"/>
      <c r="K36" s="10"/>
      <c r="L36" s="12">
        <f t="shared" si="3"/>
        <v>10.3</v>
      </c>
      <c r="M36" s="12">
        <f t="shared" ref="M36" si="40">E36+I36</f>
        <v>10.3</v>
      </c>
      <c r="N36" s="12">
        <f t="shared" ref="N36" si="41">F36+J36</f>
        <v>0</v>
      </c>
      <c r="O36" s="12">
        <f t="shared" ref="O36" si="42">G36+K36</f>
        <v>0</v>
      </c>
    </row>
    <row r="37" spans="1:15" ht="15" customHeight="1" x14ac:dyDescent="0.25">
      <c r="A37" s="5" t="s">
        <v>62</v>
      </c>
      <c r="B37" s="29" t="s">
        <v>142</v>
      </c>
      <c r="C37" s="518" t="s">
        <v>41</v>
      </c>
      <c r="D37" s="16">
        <f>E37+G37</f>
        <v>831</v>
      </c>
      <c r="E37" s="16">
        <f>E38+E39</f>
        <v>824.5</v>
      </c>
      <c r="F37" s="16">
        <f t="shared" ref="F37:G37" si="43">F38+F39</f>
        <v>776.2</v>
      </c>
      <c r="G37" s="16">
        <f t="shared" si="43"/>
        <v>6.5</v>
      </c>
      <c r="H37" s="10">
        <f t="shared" ref="H37" si="44">I37+K37</f>
        <v>0</v>
      </c>
      <c r="I37" s="10">
        <f t="shared" ref="I37:K37" si="45">I38+I39</f>
        <v>0</v>
      </c>
      <c r="J37" s="10">
        <f t="shared" si="45"/>
        <v>0</v>
      </c>
      <c r="K37" s="10">
        <f t="shared" si="45"/>
        <v>0</v>
      </c>
      <c r="L37" s="12">
        <f t="shared" si="3"/>
        <v>831</v>
      </c>
      <c r="M37" s="12">
        <f t="shared" ref="M37:O37" si="46">M38+M39</f>
        <v>824.5</v>
      </c>
      <c r="N37" s="12">
        <f t="shared" si="46"/>
        <v>776.2</v>
      </c>
      <c r="O37" s="12">
        <f t="shared" si="46"/>
        <v>6.5</v>
      </c>
    </row>
    <row r="38" spans="1:15" ht="15" hidden="1" customHeight="1" x14ac:dyDescent="0.25">
      <c r="A38" s="229"/>
      <c r="B38" s="503" t="s">
        <v>466</v>
      </c>
      <c r="C38" s="519"/>
      <c r="D38" s="503">
        <f t="shared" ref="D38" si="47">E38+G38</f>
        <v>817.7</v>
      </c>
      <c r="E38" s="503">
        <v>811.2</v>
      </c>
      <c r="F38" s="503">
        <v>776.2</v>
      </c>
      <c r="G38" s="503">
        <v>6.5</v>
      </c>
      <c r="H38" s="503">
        <f t="shared" ref="H38" si="48">I38+K38</f>
        <v>0</v>
      </c>
      <c r="I38" s="503"/>
      <c r="J38" s="503"/>
      <c r="K38" s="503"/>
      <c r="L38" s="503">
        <f t="shared" ref="L38" si="49">M38+O38</f>
        <v>817.7</v>
      </c>
      <c r="M38" s="503">
        <f t="shared" ref="M38" si="50">E38+I38</f>
        <v>811.2</v>
      </c>
      <c r="N38" s="503">
        <f t="shared" ref="N38" si="51">F38+J38</f>
        <v>776.2</v>
      </c>
      <c r="O38" s="503">
        <f t="shared" ref="O38" si="52">G38+K38</f>
        <v>6.5</v>
      </c>
    </row>
    <row r="39" spans="1:15" ht="26.25" x14ac:dyDescent="0.25">
      <c r="A39" s="161"/>
      <c r="B39" s="505" t="s">
        <v>465</v>
      </c>
      <c r="C39" s="520"/>
      <c r="D39" s="16">
        <f>E39+G39</f>
        <v>13.3</v>
      </c>
      <c r="E39" s="16">
        <v>13.3</v>
      </c>
      <c r="F39" s="16"/>
      <c r="G39" s="16"/>
      <c r="H39" s="10"/>
      <c r="I39" s="10"/>
      <c r="J39" s="10"/>
      <c r="K39" s="10"/>
      <c r="L39" s="12">
        <f t="shared" ref="L39:L40" si="53">M39+O39</f>
        <v>13.3</v>
      </c>
      <c r="M39" s="12">
        <f t="shared" si="4"/>
        <v>13.3</v>
      </c>
      <c r="N39" s="12">
        <f t="shared" si="5"/>
        <v>0</v>
      </c>
      <c r="O39" s="12">
        <f t="shared" si="6"/>
        <v>0</v>
      </c>
    </row>
    <row r="40" spans="1:15" ht="15" customHeight="1" x14ac:dyDescent="0.25">
      <c r="A40" s="5" t="s">
        <v>63</v>
      </c>
      <c r="B40" s="29" t="s">
        <v>307</v>
      </c>
      <c r="C40" s="518" t="s">
        <v>41</v>
      </c>
      <c r="D40" s="16">
        <f>E40+G40</f>
        <v>659.7</v>
      </c>
      <c r="E40" s="16">
        <f>E41+E42</f>
        <v>657.2</v>
      </c>
      <c r="F40" s="16">
        <f t="shared" ref="F40:G40" si="54">F41+F42</f>
        <v>626.79999999999995</v>
      </c>
      <c r="G40" s="16">
        <f t="shared" si="54"/>
        <v>2.5</v>
      </c>
      <c r="H40" s="10">
        <f t="shared" ref="H40" si="55">I40+K40</f>
        <v>0</v>
      </c>
      <c r="I40" s="10">
        <f t="shared" ref="I40:K40" si="56">I41+I42</f>
        <v>0</v>
      </c>
      <c r="J40" s="10">
        <f t="shared" si="56"/>
        <v>0</v>
      </c>
      <c r="K40" s="10">
        <f t="shared" si="56"/>
        <v>0</v>
      </c>
      <c r="L40" s="12">
        <f t="shared" si="53"/>
        <v>659.7</v>
      </c>
      <c r="M40" s="12">
        <f t="shared" ref="M40:O40" si="57">M41+M42</f>
        <v>657.2</v>
      </c>
      <c r="N40" s="12">
        <f t="shared" si="57"/>
        <v>626.79999999999995</v>
      </c>
      <c r="O40" s="12">
        <f t="shared" si="57"/>
        <v>2.5</v>
      </c>
    </row>
    <row r="41" spans="1:15" ht="15" hidden="1" customHeight="1" x14ac:dyDescent="0.25">
      <c r="A41" s="229"/>
      <c r="B41" s="503" t="s">
        <v>466</v>
      </c>
      <c r="C41" s="519"/>
      <c r="D41" s="503">
        <f t="shared" ref="D41" si="58">E41+G41</f>
        <v>652.5</v>
      </c>
      <c r="E41" s="503">
        <v>650</v>
      </c>
      <c r="F41" s="503">
        <v>626.79999999999995</v>
      </c>
      <c r="G41" s="503">
        <v>2.5</v>
      </c>
      <c r="H41" s="503">
        <f t="shared" ref="H41" si="59">I41+K41</f>
        <v>0</v>
      </c>
      <c r="I41" s="503"/>
      <c r="J41" s="503"/>
      <c r="K41" s="503"/>
      <c r="L41" s="503">
        <f t="shared" ref="L41" si="60">M41+O41</f>
        <v>652.5</v>
      </c>
      <c r="M41" s="503">
        <f t="shared" ref="M41" si="61">E41+I41</f>
        <v>650</v>
      </c>
      <c r="N41" s="503">
        <f t="shared" ref="N41" si="62">F41+J41</f>
        <v>626.79999999999995</v>
      </c>
      <c r="O41" s="503">
        <f t="shared" ref="O41" si="63">G41+K41</f>
        <v>2.5</v>
      </c>
    </row>
    <row r="42" spans="1:15" ht="26.25" x14ac:dyDescent="0.25">
      <c r="A42" s="161"/>
      <c r="B42" s="505" t="s">
        <v>465</v>
      </c>
      <c r="C42" s="520"/>
      <c r="D42" s="16">
        <f>E42+G42</f>
        <v>7.2</v>
      </c>
      <c r="E42" s="16">
        <v>7.2</v>
      </c>
      <c r="F42" s="16"/>
      <c r="G42" s="16"/>
      <c r="H42" s="10"/>
      <c r="I42" s="10"/>
      <c r="J42" s="10"/>
      <c r="K42" s="10"/>
      <c r="L42" s="12">
        <f t="shared" si="3"/>
        <v>7.2</v>
      </c>
      <c r="M42" s="12">
        <f t="shared" ref="M42" si="64">E42+I42</f>
        <v>7.2</v>
      </c>
      <c r="N42" s="12">
        <f t="shared" ref="N42" si="65">F42+J42</f>
        <v>0</v>
      </c>
      <c r="O42" s="12">
        <f t="shared" ref="O42" si="66">G42+K42</f>
        <v>0</v>
      </c>
    </row>
    <row r="43" spans="1:15" ht="15" customHeight="1" x14ac:dyDescent="0.25">
      <c r="A43" s="19" t="s">
        <v>64</v>
      </c>
      <c r="B43" s="31" t="s">
        <v>281</v>
      </c>
      <c r="C43" s="518" t="s">
        <v>41</v>
      </c>
      <c r="D43" s="16">
        <f>E43+G43</f>
        <v>670.4</v>
      </c>
      <c r="E43" s="16">
        <f>E44+E45</f>
        <v>668.19999999999993</v>
      </c>
      <c r="F43" s="16">
        <f t="shared" ref="F43:G43" si="67">F44+F45</f>
        <v>641.70000000000005</v>
      </c>
      <c r="G43" s="16">
        <f t="shared" si="67"/>
        <v>2.2000000000000002</v>
      </c>
      <c r="H43" s="10">
        <f t="shared" si="2"/>
        <v>0</v>
      </c>
      <c r="I43" s="10">
        <f t="shared" ref="I43:K43" si="68">I44+I45</f>
        <v>0</v>
      </c>
      <c r="J43" s="10">
        <f t="shared" si="68"/>
        <v>0</v>
      </c>
      <c r="K43" s="10">
        <f t="shared" si="68"/>
        <v>0</v>
      </c>
      <c r="L43" s="12">
        <f t="shared" si="3"/>
        <v>670.4</v>
      </c>
      <c r="M43" s="12">
        <f t="shared" ref="M43:O43" si="69">M44+M45</f>
        <v>668.19999999999993</v>
      </c>
      <c r="N43" s="12">
        <f t="shared" si="69"/>
        <v>641.70000000000005</v>
      </c>
      <c r="O43" s="12">
        <f t="shared" si="69"/>
        <v>2.2000000000000002</v>
      </c>
    </row>
    <row r="44" spans="1:15" ht="15" hidden="1" customHeight="1" x14ac:dyDescent="0.25">
      <c r="A44" s="229"/>
      <c r="B44" s="503" t="s">
        <v>466</v>
      </c>
      <c r="C44" s="519"/>
      <c r="D44" s="503">
        <f t="shared" ref="D44" si="70">E44+G44</f>
        <v>663.6</v>
      </c>
      <c r="E44" s="503">
        <v>661.4</v>
      </c>
      <c r="F44" s="503">
        <v>641.70000000000005</v>
      </c>
      <c r="G44" s="503">
        <v>2.2000000000000002</v>
      </c>
      <c r="H44" s="503">
        <f t="shared" ref="H44" si="71">I44+K44</f>
        <v>0</v>
      </c>
      <c r="I44" s="503"/>
      <c r="J44" s="503"/>
      <c r="K44" s="503"/>
      <c r="L44" s="503">
        <f t="shared" ref="L44" si="72">M44+O44</f>
        <v>663.6</v>
      </c>
      <c r="M44" s="503">
        <f t="shared" ref="M44" si="73">E44+I44</f>
        <v>661.4</v>
      </c>
      <c r="N44" s="503">
        <f t="shared" ref="N44" si="74">F44+J44</f>
        <v>641.70000000000005</v>
      </c>
      <c r="O44" s="503">
        <f t="shared" ref="O44" si="75">G44+K44</f>
        <v>2.2000000000000002</v>
      </c>
    </row>
    <row r="45" spans="1:15" ht="26.25" x14ac:dyDescent="0.25">
      <c r="A45" s="161"/>
      <c r="B45" s="505" t="s">
        <v>465</v>
      </c>
      <c r="C45" s="520"/>
      <c r="D45" s="16">
        <f>E45+G45</f>
        <v>6.8</v>
      </c>
      <c r="E45" s="16">
        <v>6.8</v>
      </c>
      <c r="F45" s="16"/>
      <c r="G45" s="16"/>
      <c r="H45" s="10"/>
      <c r="I45" s="10"/>
      <c r="J45" s="10"/>
      <c r="K45" s="10"/>
      <c r="L45" s="12">
        <f t="shared" ref="L45:L46" si="76">M45+O45</f>
        <v>6.8</v>
      </c>
      <c r="M45" s="12">
        <f t="shared" si="4"/>
        <v>6.8</v>
      </c>
      <c r="N45" s="12">
        <f t="shared" si="5"/>
        <v>0</v>
      </c>
      <c r="O45" s="12">
        <f t="shared" si="6"/>
        <v>0</v>
      </c>
    </row>
    <row r="46" spans="1:15" ht="15" customHeight="1" x14ac:dyDescent="0.25">
      <c r="A46" s="5" t="s">
        <v>65</v>
      </c>
      <c r="B46" s="29" t="s">
        <v>308</v>
      </c>
      <c r="C46" s="518" t="s">
        <v>41</v>
      </c>
      <c r="D46" s="16">
        <f>E46+G46</f>
        <v>924.4</v>
      </c>
      <c r="E46" s="16">
        <f>E47+E48</f>
        <v>916.8</v>
      </c>
      <c r="F46" s="16">
        <f t="shared" ref="F46:G46" si="77">F47+F48</f>
        <v>874.2</v>
      </c>
      <c r="G46" s="16">
        <f t="shared" si="77"/>
        <v>7.6000000000000005</v>
      </c>
      <c r="H46" s="10">
        <f t="shared" ref="H46" si="78">I46+K46</f>
        <v>0</v>
      </c>
      <c r="I46" s="10">
        <f t="shared" ref="I46:K46" si="79">I47+I48</f>
        <v>0</v>
      </c>
      <c r="J46" s="10">
        <f t="shared" si="79"/>
        <v>0</v>
      </c>
      <c r="K46" s="10">
        <f t="shared" si="79"/>
        <v>0</v>
      </c>
      <c r="L46" s="12">
        <f t="shared" si="76"/>
        <v>924.4</v>
      </c>
      <c r="M46" s="12">
        <f t="shared" ref="M46:O46" si="80">M47+M48</f>
        <v>916.8</v>
      </c>
      <c r="N46" s="12">
        <f t="shared" si="80"/>
        <v>874.2</v>
      </c>
      <c r="O46" s="12">
        <f t="shared" si="80"/>
        <v>7.6000000000000005</v>
      </c>
    </row>
    <row r="47" spans="1:15" ht="15" hidden="1" customHeight="1" x14ac:dyDescent="0.25">
      <c r="A47" s="229"/>
      <c r="B47" s="503" t="s">
        <v>466</v>
      </c>
      <c r="C47" s="519"/>
      <c r="D47" s="503">
        <f t="shared" ref="D47" si="81">E47+G47</f>
        <v>910</v>
      </c>
      <c r="E47" s="503">
        <v>903.3</v>
      </c>
      <c r="F47" s="503">
        <v>874.2</v>
      </c>
      <c r="G47" s="503">
        <v>6.7</v>
      </c>
      <c r="H47" s="503">
        <f t="shared" ref="H47" si="82">I47+K47</f>
        <v>0</v>
      </c>
      <c r="I47" s="503"/>
      <c r="J47" s="503"/>
      <c r="K47" s="503"/>
      <c r="L47" s="503">
        <f>M47+O47</f>
        <v>910</v>
      </c>
      <c r="M47" s="503">
        <f t="shared" ref="M47" si="83">E47+I47</f>
        <v>903.3</v>
      </c>
      <c r="N47" s="503">
        <f t="shared" ref="N47" si="84">F47+J47</f>
        <v>874.2</v>
      </c>
      <c r="O47" s="503">
        <f t="shared" ref="O47" si="85">G47+K47</f>
        <v>6.7</v>
      </c>
    </row>
    <row r="48" spans="1:15" ht="26.25" x14ac:dyDescent="0.25">
      <c r="A48" s="161"/>
      <c r="B48" s="505" t="s">
        <v>465</v>
      </c>
      <c r="C48" s="520"/>
      <c r="D48" s="16">
        <f>E48+G48</f>
        <v>14.4</v>
      </c>
      <c r="E48" s="16">
        <v>13.5</v>
      </c>
      <c r="F48" s="16"/>
      <c r="G48" s="16">
        <v>0.9</v>
      </c>
      <c r="H48" s="10"/>
      <c r="I48" s="10"/>
      <c r="J48" s="10"/>
      <c r="K48" s="10"/>
      <c r="L48" s="12">
        <f t="shared" ref="L48:L49" si="86">M48+O48</f>
        <v>14.4</v>
      </c>
      <c r="M48" s="12">
        <f t="shared" ref="M48" si="87">E48+I48</f>
        <v>13.5</v>
      </c>
      <c r="N48" s="12">
        <f t="shared" ref="N48" si="88">F48+J48</f>
        <v>0</v>
      </c>
      <c r="O48" s="12">
        <f t="shared" ref="O48" si="89">G48+K48</f>
        <v>0.9</v>
      </c>
    </row>
    <row r="49" spans="1:15" ht="15" customHeight="1" x14ac:dyDescent="0.25">
      <c r="A49" s="5" t="s">
        <v>66</v>
      </c>
      <c r="B49" s="29" t="s">
        <v>309</v>
      </c>
      <c r="C49" s="518" t="s">
        <v>41</v>
      </c>
      <c r="D49" s="16">
        <f>E49+G49</f>
        <v>870.80000000000007</v>
      </c>
      <c r="E49" s="16">
        <f>E50+E51</f>
        <v>865.80000000000007</v>
      </c>
      <c r="F49" s="16">
        <f t="shared" ref="F49:G49" si="90">F50+F51</f>
        <v>825.2</v>
      </c>
      <c r="G49" s="16">
        <f t="shared" si="90"/>
        <v>5</v>
      </c>
      <c r="H49" s="10">
        <f t="shared" ref="H49" si="91">I49+K49</f>
        <v>0</v>
      </c>
      <c r="I49" s="10">
        <f t="shared" ref="I49:K49" si="92">I50+I51</f>
        <v>0</v>
      </c>
      <c r="J49" s="10">
        <f t="shared" si="92"/>
        <v>0</v>
      </c>
      <c r="K49" s="10">
        <f t="shared" si="92"/>
        <v>0</v>
      </c>
      <c r="L49" s="12">
        <f t="shared" si="86"/>
        <v>870.80000000000007</v>
      </c>
      <c r="M49" s="12">
        <f t="shared" ref="M49:O49" si="93">M50+M51</f>
        <v>865.80000000000007</v>
      </c>
      <c r="N49" s="12">
        <f t="shared" si="93"/>
        <v>825.2</v>
      </c>
      <c r="O49" s="12">
        <f t="shared" si="93"/>
        <v>5</v>
      </c>
    </row>
    <row r="50" spans="1:15" ht="15" hidden="1" customHeight="1" x14ac:dyDescent="0.25">
      <c r="A50" s="229"/>
      <c r="B50" s="503" t="s">
        <v>466</v>
      </c>
      <c r="C50" s="519"/>
      <c r="D50" s="229">
        <f t="shared" ref="D50" si="94">E50+G50</f>
        <v>857.7</v>
      </c>
      <c r="E50" s="229">
        <v>852.7</v>
      </c>
      <c r="F50" s="229">
        <v>825.2</v>
      </c>
      <c r="G50" s="229">
        <v>5</v>
      </c>
      <c r="H50" s="229">
        <f t="shared" ref="H50" si="95">I50+K50</f>
        <v>0</v>
      </c>
      <c r="I50" s="229"/>
      <c r="J50" s="229"/>
      <c r="K50" s="229"/>
      <c r="L50" s="229">
        <f t="shared" ref="L50" si="96">M50+O50</f>
        <v>857.7</v>
      </c>
      <c r="M50" s="229">
        <f t="shared" ref="M50" si="97">E50+I50</f>
        <v>852.7</v>
      </c>
      <c r="N50" s="229">
        <f t="shared" ref="N50" si="98">F50+J50</f>
        <v>825.2</v>
      </c>
      <c r="O50" s="229">
        <f t="shared" ref="O50" si="99">G50+K50</f>
        <v>5</v>
      </c>
    </row>
    <row r="51" spans="1:15" ht="26.25" x14ac:dyDescent="0.25">
      <c r="A51" s="161"/>
      <c r="B51" s="505" t="s">
        <v>465</v>
      </c>
      <c r="C51" s="520"/>
      <c r="D51" s="16">
        <f>E51+G51</f>
        <v>13.1</v>
      </c>
      <c r="E51" s="16">
        <v>13.1</v>
      </c>
      <c r="F51" s="16"/>
      <c r="G51" s="16"/>
      <c r="H51" s="10"/>
      <c r="I51" s="10"/>
      <c r="J51" s="10"/>
      <c r="K51" s="10"/>
      <c r="L51" s="12">
        <f t="shared" ref="L51:L52" si="100">M51+O51</f>
        <v>13.1</v>
      </c>
      <c r="M51" s="12">
        <f t="shared" ref="M51:M79" si="101">E51+I51</f>
        <v>13.1</v>
      </c>
      <c r="N51" s="12">
        <f t="shared" ref="N51:N79" si="102">F51+J51</f>
        <v>0</v>
      </c>
      <c r="O51" s="12">
        <f t="shared" ref="O51:O79" si="103">G51+K51</f>
        <v>0</v>
      </c>
    </row>
    <row r="52" spans="1:15" ht="15" customHeight="1" x14ac:dyDescent="0.25">
      <c r="A52" s="5" t="s">
        <v>67</v>
      </c>
      <c r="B52" s="29" t="s">
        <v>310</v>
      </c>
      <c r="C52" s="518" t="s">
        <v>41</v>
      </c>
      <c r="D52" s="16">
        <f>E52+G52</f>
        <v>683.7</v>
      </c>
      <c r="E52" s="16">
        <f>E53+E54</f>
        <v>680.2</v>
      </c>
      <c r="F52" s="16">
        <f t="shared" ref="F52:G52" si="104">F53+F54</f>
        <v>643.6</v>
      </c>
      <c r="G52" s="16">
        <f t="shared" si="104"/>
        <v>3.5</v>
      </c>
      <c r="H52" s="10">
        <f t="shared" ref="H52" si="105">I52+K52</f>
        <v>0</v>
      </c>
      <c r="I52" s="10">
        <f t="shared" ref="I52:K52" si="106">I53+I54</f>
        <v>-2.1</v>
      </c>
      <c r="J52" s="10">
        <f t="shared" si="106"/>
        <v>0</v>
      </c>
      <c r="K52" s="10">
        <f t="shared" si="106"/>
        <v>2.1</v>
      </c>
      <c r="L52" s="12">
        <f t="shared" si="100"/>
        <v>683.7</v>
      </c>
      <c r="M52" s="12">
        <f t="shared" ref="M52:O52" si="107">M53+M54</f>
        <v>678.1</v>
      </c>
      <c r="N52" s="12">
        <f t="shared" si="107"/>
        <v>643.6</v>
      </c>
      <c r="O52" s="12">
        <f t="shared" si="107"/>
        <v>5.6</v>
      </c>
    </row>
    <row r="53" spans="1:15" ht="15" hidden="1" customHeight="1" x14ac:dyDescent="0.25">
      <c r="A53" s="229"/>
      <c r="B53" s="503" t="s">
        <v>466</v>
      </c>
      <c r="C53" s="519"/>
      <c r="D53" s="503">
        <f t="shared" ref="D53" si="108">E53+G53</f>
        <v>671.2</v>
      </c>
      <c r="E53" s="503">
        <v>667.7</v>
      </c>
      <c r="F53" s="503">
        <v>643.6</v>
      </c>
      <c r="G53" s="503">
        <v>3.5</v>
      </c>
      <c r="H53" s="503">
        <f t="shared" ref="H53" si="109">I53+K53</f>
        <v>0</v>
      </c>
      <c r="I53" s="503">
        <v>-2.1</v>
      </c>
      <c r="J53" s="503"/>
      <c r="K53" s="503">
        <v>2.1</v>
      </c>
      <c r="L53" s="503">
        <f t="shared" ref="L53" si="110">M53+O53</f>
        <v>671.2</v>
      </c>
      <c r="M53" s="503">
        <f t="shared" ref="M53" si="111">E53+I53</f>
        <v>665.6</v>
      </c>
      <c r="N53" s="503">
        <f t="shared" ref="N53" si="112">F53+J53</f>
        <v>643.6</v>
      </c>
      <c r="O53" s="503">
        <f t="shared" ref="O53" si="113">G53+K53</f>
        <v>5.6</v>
      </c>
    </row>
    <row r="54" spans="1:15" ht="26.25" x14ac:dyDescent="0.25">
      <c r="A54" s="161"/>
      <c r="B54" s="505" t="s">
        <v>465</v>
      </c>
      <c r="C54" s="520"/>
      <c r="D54" s="16">
        <f>E54+G54</f>
        <v>12.5</v>
      </c>
      <c r="E54" s="16">
        <v>12.5</v>
      </c>
      <c r="F54" s="16"/>
      <c r="G54" s="16"/>
      <c r="H54" s="10"/>
      <c r="I54" s="10"/>
      <c r="J54" s="10"/>
      <c r="K54" s="10"/>
      <c r="L54" s="12">
        <f t="shared" ref="L54:L79" si="114">M54+O54</f>
        <v>12.5</v>
      </c>
      <c r="M54" s="12">
        <f t="shared" ref="M54" si="115">E54+I54</f>
        <v>12.5</v>
      </c>
      <c r="N54" s="12">
        <f t="shared" ref="N54" si="116">F54+J54</f>
        <v>0</v>
      </c>
      <c r="O54" s="12">
        <f t="shared" ref="O54" si="117">G54+K54</f>
        <v>0</v>
      </c>
    </row>
    <row r="55" spans="1:15" ht="15" customHeight="1" x14ac:dyDescent="0.25">
      <c r="A55" s="5" t="s">
        <v>68</v>
      </c>
      <c r="B55" s="29" t="s">
        <v>296</v>
      </c>
      <c r="C55" s="518" t="s">
        <v>41</v>
      </c>
      <c r="D55" s="16">
        <f>E55+G55</f>
        <v>883.80000000000007</v>
      </c>
      <c r="E55" s="16">
        <f>E56+E57</f>
        <v>878.30000000000007</v>
      </c>
      <c r="F55" s="16">
        <f t="shared" ref="F55:G55" si="118">F56+F57</f>
        <v>823.5</v>
      </c>
      <c r="G55" s="16">
        <f t="shared" si="118"/>
        <v>5.5</v>
      </c>
      <c r="H55" s="10">
        <f t="shared" ref="H55" si="119">I55+K55</f>
        <v>0</v>
      </c>
      <c r="I55" s="10">
        <f t="shared" ref="I55:K55" si="120">I56+I57</f>
        <v>-7.9</v>
      </c>
      <c r="J55" s="10">
        <f t="shared" si="120"/>
        <v>0</v>
      </c>
      <c r="K55" s="10">
        <f t="shared" si="120"/>
        <v>7.9</v>
      </c>
      <c r="L55" s="12">
        <f t="shared" si="114"/>
        <v>883.8</v>
      </c>
      <c r="M55" s="12">
        <f t="shared" ref="M55:O55" si="121">M56+M57</f>
        <v>870.4</v>
      </c>
      <c r="N55" s="12">
        <f t="shared" si="121"/>
        <v>823.5</v>
      </c>
      <c r="O55" s="12">
        <f t="shared" si="121"/>
        <v>13.4</v>
      </c>
    </row>
    <row r="56" spans="1:15" ht="15" hidden="1" customHeight="1" x14ac:dyDescent="0.25">
      <c r="A56" s="229"/>
      <c r="B56" s="503" t="s">
        <v>466</v>
      </c>
      <c r="C56" s="519"/>
      <c r="D56" s="503">
        <f t="shared" ref="D56" si="122">E56+G56</f>
        <v>866.6</v>
      </c>
      <c r="E56" s="503">
        <v>861.1</v>
      </c>
      <c r="F56" s="503">
        <v>823.5</v>
      </c>
      <c r="G56" s="503">
        <v>5.5</v>
      </c>
      <c r="H56" s="503">
        <f t="shared" ref="H56" si="123">I56+K56</f>
        <v>0</v>
      </c>
      <c r="I56" s="503"/>
      <c r="J56" s="503"/>
      <c r="K56" s="503"/>
      <c r="L56" s="503">
        <f t="shared" ref="L56" si="124">M56+O56</f>
        <v>866.6</v>
      </c>
      <c r="M56" s="503">
        <f t="shared" ref="M56" si="125">E56+I56</f>
        <v>861.1</v>
      </c>
      <c r="N56" s="503">
        <f t="shared" ref="N56" si="126">F56+J56</f>
        <v>823.5</v>
      </c>
      <c r="O56" s="503">
        <f t="shared" ref="O56" si="127">G56+K56</f>
        <v>5.5</v>
      </c>
    </row>
    <row r="57" spans="1:15" ht="26.25" x14ac:dyDescent="0.25">
      <c r="A57" s="161"/>
      <c r="B57" s="505" t="s">
        <v>465</v>
      </c>
      <c r="C57" s="520"/>
      <c r="D57" s="16">
        <f>E57+G57</f>
        <v>17.2</v>
      </c>
      <c r="E57" s="16">
        <v>17.2</v>
      </c>
      <c r="F57" s="16"/>
      <c r="G57" s="16"/>
      <c r="H57" s="10"/>
      <c r="I57" s="10">
        <v>-7.9</v>
      </c>
      <c r="J57" s="10"/>
      <c r="K57" s="10">
        <v>7.9</v>
      </c>
      <c r="L57" s="12">
        <f t="shared" ref="L57" si="128">M57+O57</f>
        <v>17.2</v>
      </c>
      <c r="M57" s="12">
        <f t="shared" si="101"/>
        <v>9.2999999999999989</v>
      </c>
      <c r="N57" s="12">
        <f t="shared" si="102"/>
        <v>0</v>
      </c>
      <c r="O57" s="12">
        <f t="shared" si="103"/>
        <v>7.9</v>
      </c>
    </row>
    <row r="58" spans="1:15" ht="15" customHeight="1" x14ac:dyDescent="0.25">
      <c r="A58" s="5" t="s">
        <v>69</v>
      </c>
      <c r="B58" s="29" t="s">
        <v>146</v>
      </c>
      <c r="C58" s="518" t="s">
        <v>41</v>
      </c>
      <c r="D58" s="16">
        <f>E58+G58</f>
        <v>408.7</v>
      </c>
      <c r="E58" s="16">
        <f>E59+E60</f>
        <v>407.8</v>
      </c>
      <c r="F58" s="16">
        <f t="shared" ref="F58:G58" si="129">F59+F60</f>
        <v>389.1</v>
      </c>
      <c r="G58" s="16">
        <f t="shared" si="129"/>
        <v>0.9</v>
      </c>
      <c r="H58" s="10">
        <f t="shared" ref="H58" si="130">I58+K58</f>
        <v>0</v>
      </c>
      <c r="I58" s="10">
        <f t="shared" ref="I58:K58" si="131">I59+I60</f>
        <v>0</v>
      </c>
      <c r="J58" s="10">
        <f t="shared" si="131"/>
        <v>0</v>
      </c>
      <c r="K58" s="10">
        <f t="shared" si="131"/>
        <v>0</v>
      </c>
      <c r="L58" s="12">
        <f t="shared" si="114"/>
        <v>408.7</v>
      </c>
      <c r="M58" s="12">
        <f t="shared" ref="M58:O58" si="132">M59+M60</f>
        <v>407.8</v>
      </c>
      <c r="N58" s="12">
        <f t="shared" si="132"/>
        <v>389.1</v>
      </c>
      <c r="O58" s="12">
        <f t="shared" si="132"/>
        <v>0.9</v>
      </c>
    </row>
    <row r="59" spans="1:15" ht="15" hidden="1" customHeight="1" x14ac:dyDescent="0.25">
      <c r="A59" s="229"/>
      <c r="B59" s="503" t="s">
        <v>466</v>
      </c>
      <c r="C59" s="519"/>
      <c r="D59" s="503">
        <f t="shared" ref="D59" si="133">E59+G59</f>
        <v>405.2</v>
      </c>
      <c r="E59" s="503">
        <v>404.3</v>
      </c>
      <c r="F59" s="503">
        <v>389.1</v>
      </c>
      <c r="G59" s="503">
        <v>0.9</v>
      </c>
      <c r="H59" s="503">
        <f t="shared" ref="H59" si="134">I59+K59</f>
        <v>0</v>
      </c>
      <c r="I59" s="503"/>
      <c r="J59" s="503"/>
      <c r="K59" s="503"/>
      <c r="L59" s="503">
        <f t="shared" ref="L59" si="135">M59+O59</f>
        <v>405.2</v>
      </c>
      <c r="M59" s="503">
        <f t="shared" ref="M59" si="136">E59+I59</f>
        <v>404.3</v>
      </c>
      <c r="N59" s="503">
        <f t="shared" ref="N59" si="137">F59+J59</f>
        <v>389.1</v>
      </c>
      <c r="O59" s="503">
        <f t="shared" ref="O59" si="138">G59+K59</f>
        <v>0.9</v>
      </c>
    </row>
    <row r="60" spans="1:15" ht="26.25" x14ac:dyDescent="0.25">
      <c r="A60" s="161"/>
      <c r="B60" s="505" t="s">
        <v>465</v>
      </c>
      <c r="C60" s="520"/>
      <c r="D60" s="16">
        <f>E60+G60</f>
        <v>3.5</v>
      </c>
      <c r="E60" s="16">
        <v>3.5</v>
      </c>
      <c r="F60" s="16"/>
      <c r="G60" s="16"/>
      <c r="H60" s="10"/>
      <c r="I60" s="10"/>
      <c r="J60" s="10"/>
      <c r="K60" s="10"/>
      <c r="L60" s="12">
        <f t="shared" si="114"/>
        <v>3.5</v>
      </c>
      <c r="M60" s="12">
        <f t="shared" ref="M60" si="139">E60+I60</f>
        <v>3.5</v>
      </c>
      <c r="N60" s="12">
        <f t="shared" ref="N60" si="140">F60+J60</f>
        <v>0</v>
      </c>
      <c r="O60" s="12">
        <f t="shared" ref="O60" si="141">G60+K60</f>
        <v>0</v>
      </c>
    </row>
    <row r="61" spans="1:15" ht="15" customHeight="1" x14ac:dyDescent="0.25">
      <c r="A61" s="5" t="s">
        <v>70</v>
      </c>
      <c r="B61" s="91" t="s">
        <v>39</v>
      </c>
      <c r="C61" s="518" t="s">
        <v>41</v>
      </c>
      <c r="D61" s="16">
        <f>E61+G61</f>
        <v>346.6</v>
      </c>
      <c r="E61" s="16">
        <f>E62+E63</f>
        <v>345.6</v>
      </c>
      <c r="F61" s="16">
        <f>F62+F63</f>
        <v>327</v>
      </c>
      <c r="G61" s="16">
        <f>G62+G63</f>
        <v>1</v>
      </c>
      <c r="H61" s="10">
        <f t="shared" ref="H61" si="142">I61+K61</f>
        <v>0</v>
      </c>
      <c r="I61" s="10">
        <f>I62+I63</f>
        <v>0</v>
      </c>
      <c r="J61" s="10">
        <f>J62+J63</f>
        <v>0</v>
      </c>
      <c r="K61" s="10">
        <f>K62+K63</f>
        <v>0</v>
      </c>
      <c r="L61" s="12">
        <f t="shared" ref="L61" si="143">M61+O61</f>
        <v>346.6</v>
      </c>
      <c r="M61" s="12">
        <f>M62+M63</f>
        <v>345.6</v>
      </c>
      <c r="N61" s="12">
        <f>N62+N63</f>
        <v>327</v>
      </c>
      <c r="O61" s="12">
        <f>O62+O63</f>
        <v>1</v>
      </c>
    </row>
    <row r="62" spans="1:15" ht="15" hidden="1" customHeight="1" x14ac:dyDescent="0.25">
      <c r="A62" s="229"/>
      <c r="B62" s="503" t="s">
        <v>466</v>
      </c>
      <c r="C62" s="519"/>
      <c r="D62" s="503">
        <f t="shared" ref="D62" si="144">E62+G62</f>
        <v>343.8</v>
      </c>
      <c r="E62" s="503">
        <v>342.8</v>
      </c>
      <c r="F62" s="503">
        <v>327</v>
      </c>
      <c r="G62" s="503">
        <v>1</v>
      </c>
      <c r="H62" s="503">
        <f t="shared" ref="H62" si="145">I62+K62</f>
        <v>0</v>
      </c>
      <c r="I62" s="503"/>
      <c r="J62" s="503"/>
      <c r="K62" s="503"/>
      <c r="L62" s="503">
        <f t="shared" ref="L62" si="146">M62+O62</f>
        <v>343.8</v>
      </c>
      <c r="M62" s="503">
        <f t="shared" ref="M62" si="147">E62+I62</f>
        <v>342.8</v>
      </c>
      <c r="N62" s="503">
        <f t="shared" ref="N62" si="148">F62+J62</f>
        <v>327</v>
      </c>
      <c r="O62" s="503">
        <f t="shared" ref="O62" si="149">G62+K62</f>
        <v>1</v>
      </c>
    </row>
    <row r="63" spans="1:15" ht="26.25" x14ac:dyDescent="0.25">
      <c r="A63" s="161"/>
      <c r="B63" s="505" t="s">
        <v>465</v>
      </c>
      <c r="C63" s="520"/>
      <c r="D63" s="16">
        <f>E63+G63</f>
        <v>2.8</v>
      </c>
      <c r="E63" s="16">
        <v>2.8</v>
      </c>
      <c r="F63" s="16"/>
      <c r="G63" s="16"/>
      <c r="H63" s="10"/>
      <c r="I63" s="10"/>
      <c r="J63" s="10"/>
      <c r="K63" s="10"/>
      <c r="L63" s="12">
        <f t="shared" ref="L63" si="150">M63+O63</f>
        <v>2.8</v>
      </c>
      <c r="M63" s="12">
        <f t="shared" si="101"/>
        <v>2.8</v>
      </c>
      <c r="N63" s="12">
        <f t="shared" si="102"/>
        <v>0</v>
      </c>
      <c r="O63" s="12">
        <f t="shared" si="103"/>
        <v>0</v>
      </c>
    </row>
    <row r="64" spans="1:15" ht="15" customHeight="1" x14ac:dyDescent="0.25">
      <c r="A64" s="5" t="s">
        <v>71</v>
      </c>
      <c r="B64" s="34" t="s">
        <v>297</v>
      </c>
      <c r="C64" s="518" t="s">
        <v>41</v>
      </c>
      <c r="D64" s="16">
        <f>E64+G64</f>
        <v>158.30000000000001</v>
      </c>
      <c r="E64" s="16">
        <f>E65+E66</f>
        <v>158.30000000000001</v>
      </c>
      <c r="F64" s="16">
        <f t="shared" ref="F64:G64" si="151">F65+F66</f>
        <v>152.19999999999999</v>
      </c>
      <c r="G64" s="16">
        <f t="shared" si="151"/>
        <v>0</v>
      </c>
      <c r="H64" s="10">
        <f t="shared" ref="H64:H79" si="152">I64+K64</f>
        <v>0</v>
      </c>
      <c r="I64" s="10">
        <f t="shared" ref="I64:K64" si="153">I65+I66</f>
        <v>0</v>
      </c>
      <c r="J64" s="10">
        <f t="shared" si="153"/>
        <v>0</v>
      </c>
      <c r="K64" s="10">
        <f t="shared" si="153"/>
        <v>0</v>
      </c>
      <c r="L64" s="12">
        <f t="shared" si="114"/>
        <v>158.30000000000001</v>
      </c>
      <c r="M64" s="12">
        <f t="shared" ref="M64:O64" si="154">M65+M66</f>
        <v>158.30000000000001</v>
      </c>
      <c r="N64" s="12">
        <f t="shared" si="154"/>
        <v>152.19999999999999</v>
      </c>
      <c r="O64" s="12">
        <f t="shared" si="154"/>
        <v>0</v>
      </c>
    </row>
    <row r="65" spans="1:15" ht="15" hidden="1" customHeight="1" x14ac:dyDescent="0.25">
      <c r="A65" s="229"/>
      <c r="B65" s="503" t="s">
        <v>466</v>
      </c>
      <c r="C65" s="519"/>
      <c r="D65" s="503">
        <f>E65+G65</f>
        <v>157.4</v>
      </c>
      <c r="E65" s="503">
        <v>157.4</v>
      </c>
      <c r="F65" s="503">
        <v>152.19999999999999</v>
      </c>
      <c r="G65" s="503"/>
      <c r="H65" s="503">
        <f>I65+K65</f>
        <v>0</v>
      </c>
      <c r="I65" s="503"/>
      <c r="J65" s="503"/>
      <c r="K65" s="503"/>
      <c r="L65" s="503">
        <f>M65+O65</f>
        <v>157.4</v>
      </c>
      <c r="M65" s="503">
        <f>E65+I65</f>
        <v>157.4</v>
      </c>
      <c r="N65" s="503">
        <f>F65+J65</f>
        <v>152.19999999999999</v>
      </c>
      <c r="O65" s="503">
        <f>G65+K65</f>
        <v>0</v>
      </c>
    </row>
    <row r="66" spans="1:15" ht="26.25" x14ac:dyDescent="0.25">
      <c r="A66" s="161"/>
      <c r="B66" s="505" t="s">
        <v>465</v>
      </c>
      <c r="C66" s="520"/>
      <c r="D66" s="16">
        <f>E66+G66</f>
        <v>0.9</v>
      </c>
      <c r="E66" s="16">
        <v>0.9</v>
      </c>
      <c r="F66" s="16"/>
      <c r="G66" s="16"/>
      <c r="H66" s="10"/>
      <c r="I66" s="10"/>
      <c r="J66" s="10"/>
      <c r="K66" s="10"/>
      <c r="L66" s="12">
        <f t="shared" ref="L66" si="155">M66+O66</f>
        <v>0.9</v>
      </c>
      <c r="M66" s="12">
        <f t="shared" ref="M66" si="156">E66+I66</f>
        <v>0.9</v>
      </c>
      <c r="N66" s="12">
        <f t="shared" ref="N66" si="157">F66+J66</f>
        <v>0</v>
      </c>
      <c r="O66" s="12">
        <f t="shared" ref="O66" si="158">G66+K66</f>
        <v>0</v>
      </c>
    </row>
    <row r="67" spans="1:15" ht="15" customHeight="1" x14ac:dyDescent="0.25">
      <c r="A67" s="5" t="s">
        <v>72</v>
      </c>
      <c r="B67" s="29" t="s">
        <v>352</v>
      </c>
      <c r="C67" s="30" t="s">
        <v>41</v>
      </c>
      <c r="D67" s="16">
        <f t="shared" ref="D67:D79" si="159">E67+G67</f>
        <v>65.8</v>
      </c>
      <c r="E67" s="16">
        <v>65.8</v>
      </c>
      <c r="F67" s="16">
        <v>63.4</v>
      </c>
      <c r="G67" s="16"/>
      <c r="H67" s="10">
        <f t="shared" si="152"/>
        <v>0</v>
      </c>
      <c r="I67" s="10"/>
      <c r="J67" s="10"/>
      <c r="K67" s="10"/>
      <c r="L67" s="12">
        <f t="shared" si="114"/>
        <v>65.8</v>
      </c>
      <c r="M67" s="12">
        <f t="shared" si="101"/>
        <v>65.8</v>
      </c>
      <c r="N67" s="12">
        <f t="shared" si="102"/>
        <v>63.4</v>
      </c>
      <c r="O67" s="12">
        <f t="shared" si="103"/>
        <v>0</v>
      </c>
    </row>
    <row r="68" spans="1:15" ht="15" customHeight="1" x14ac:dyDescent="0.25">
      <c r="A68" s="5" t="s">
        <v>73</v>
      </c>
      <c r="B68" s="29" t="s">
        <v>136</v>
      </c>
      <c r="C68" s="30" t="s">
        <v>41</v>
      </c>
      <c r="D68" s="16">
        <f t="shared" si="159"/>
        <v>400.6</v>
      </c>
      <c r="E68" s="16">
        <v>400.6</v>
      </c>
      <c r="F68" s="16">
        <v>383.4</v>
      </c>
      <c r="G68" s="16"/>
      <c r="H68" s="10">
        <f t="shared" si="152"/>
        <v>0</v>
      </c>
      <c r="I68" s="10"/>
      <c r="J68" s="10"/>
      <c r="K68" s="10"/>
      <c r="L68" s="12">
        <f t="shared" si="114"/>
        <v>400.6</v>
      </c>
      <c r="M68" s="12">
        <f t="shared" si="101"/>
        <v>400.6</v>
      </c>
      <c r="N68" s="12">
        <f t="shared" si="102"/>
        <v>383.4</v>
      </c>
      <c r="O68" s="12">
        <f t="shared" si="103"/>
        <v>0</v>
      </c>
    </row>
    <row r="69" spans="1:15" ht="15" customHeight="1" x14ac:dyDescent="0.25">
      <c r="A69" s="32" t="s">
        <v>74</v>
      </c>
      <c r="B69" s="29" t="s">
        <v>34</v>
      </c>
      <c r="C69" s="30" t="s">
        <v>41</v>
      </c>
      <c r="D69" s="16">
        <f t="shared" si="159"/>
        <v>168.6</v>
      </c>
      <c r="E69" s="16">
        <v>168.6</v>
      </c>
      <c r="F69" s="16">
        <v>161.1</v>
      </c>
      <c r="G69" s="16"/>
      <c r="H69" s="10">
        <f t="shared" si="152"/>
        <v>0</v>
      </c>
      <c r="I69" s="10"/>
      <c r="J69" s="10"/>
      <c r="K69" s="10"/>
      <c r="L69" s="12">
        <f t="shared" si="114"/>
        <v>168.6</v>
      </c>
      <c r="M69" s="12">
        <f t="shared" si="101"/>
        <v>168.6</v>
      </c>
      <c r="N69" s="12">
        <f t="shared" si="102"/>
        <v>161.1</v>
      </c>
      <c r="O69" s="12">
        <f t="shared" si="103"/>
        <v>0</v>
      </c>
    </row>
    <row r="70" spans="1:15" ht="15" customHeight="1" x14ac:dyDescent="0.25">
      <c r="A70" s="5" t="s">
        <v>75</v>
      </c>
      <c r="B70" s="29" t="s">
        <v>36</v>
      </c>
      <c r="C70" s="30" t="s">
        <v>41</v>
      </c>
      <c r="D70" s="16">
        <f t="shared" si="159"/>
        <v>174.8</v>
      </c>
      <c r="E70" s="16">
        <v>174.8</v>
      </c>
      <c r="F70" s="16">
        <v>165.6</v>
      </c>
      <c r="G70" s="16"/>
      <c r="H70" s="10">
        <f t="shared" si="152"/>
        <v>0</v>
      </c>
      <c r="I70" s="10"/>
      <c r="J70" s="10"/>
      <c r="K70" s="10"/>
      <c r="L70" s="12">
        <f t="shared" si="114"/>
        <v>174.8</v>
      </c>
      <c r="M70" s="12">
        <f t="shared" si="101"/>
        <v>174.8</v>
      </c>
      <c r="N70" s="12">
        <f t="shared" si="102"/>
        <v>165.6</v>
      </c>
      <c r="O70" s="12">
        <f t="shared" si="103"/>
        <v>0</v>
      </c>
    </row>
    <row r="71" spans="1:15" ht="15" customHeight="1" x14ac:dyDescent="0.25">
      <c r="A71" s="5" t="s">
        <v>76</v>
      </c>
      <c r="B71" s="29" t="s">
        <v>38</v>
      </c>
      <c r="C71" s="30" t="s">
        <v>41</v>
      </c>
      <c r="D71" s="16">
        <f t="shared" si="159"/>
        <v>445.7</v>
      </c>
      <c r="E71" s="16">
        <v>443.3</v>
      </c>
      <c r="F71" s="16">
        <v>426.7</v>
      </c>
      <c r="G71" s="16">
        <v>2.4</v>
      </c>
      <c r="H71" s="10">
        <f t="shared" si="152"/>
        <v>0</v>
      </c>
      <c r="I71" s="10"/>
      <c r="J71" s="10"/>
      <c r="K71" s="10"/>
      <c r="L71" s="12">
        <f t="shared" si="114"/>
        <v>445.7</v>
      </c>
      <c r="M71" s="12">
        <f t="shared" si="101"/>
        <v>443.3</v>
      </c>
      <c r="N71" s="12">
        <f t="shared" si="102"/>
        <v>426.7</v>
      </c>
      <c r="O71" s="12">
        <f t="shared" si="103"/>
        <v>2.4</v>
      </c>
    </row>
    <row r="72" spans="1:15" ht="15" customHeight="1" x14ac:dyDescent="0.25">
      <c r="A72" s="5" t="s">
        <v>77</v>
      </c>
      <c r="B72" s="29" t="s">
        <v>37</v>
      </c>
      <c r="C72" s="30" t="s">
        <v>41</v>
      </c>
      <c r="D72" s="16">
        <f t="shared" si="159"/>
        <v>204.1</v>
      </c>
      <c r="E72" s="16">
        <v>204.1</v>
      </c>
      <c r="F72" s="16">
        <v>196.5</v>
      </c>
      <c r="G72" s="16"/>
      <c r="H72" s="10">
        <f t="shared" si="152"/>
        <v>0</v>
      </c>
      <c r="I72" s="10"/>
      <c r="J72" s="10"/>
      <c r="K72" s="10"/>
      <c r="L72" s="12">
        <f t="shared" si="114"/>
        <v>204.1</v>
      </c>
      <c r="M72" s="12">
        <f t="shared" si="101"/>
        <v>204.1</v>
      </c>
      <c r="N72" s="12">
        <f t="shared" si="102"/>
        <v>196.5</v>
      </c>
      <c r="O72" s="12">
        <f t="shared" si="103"/>
        <v>0</v>
      </c>
    </row>
    <row r="73" spans="1:15" ht="15" customHeight="1" x14ac:dyDescent="0.25">
      <c r="A73" s="5" t="s">
        <v>78</v>
      </c>
      <c r="B73" s="35" t="s">
        <v>35</v>
      </c>
      <c r="C73" s="15" t="s">
        <v>41</v>
      </c>
      <c r="D73" s="16">
        <f t="shared" si="159"/>
        <v>320.7</v>
      </c>
      <c r="E73" s="16">
        <v>320.7</v>
      </c>
      <c r="F73" s="16">
        <v>305.2</v>
      </c>
      <c r="G73" s="16"/>
      <c r="H73" s="10">
        <f t="shared" si="152"/>
        <v>0</v>
      </c>
      <c r="I73" s="10"/>
      <c r="J73" s="10"/>
      <c r="K73" s="10"/>
      <c r="L73" s="12">
        <f t="shared" si="114"/>
        <v>320.7</v>
      </c>
      <c r="M73" s="12">
        <f t="shared" si="101"/>
        <v>320.7</v>
      </c>
      <c r="N73" s="12">
        <f t="shared" si="102"/>
        <v>305.2</v>
      </c>
      <c r="O73" s="12">
        <f t="shared" si="103"/>
        <v>0</v>
      </c>
    </row>
    <row r="74" spans="1:15" ht="15" customHeight="1" x14ac:dyDescent="0.25">
      <c r="A74" s="5" t="s">
        <v>79</v>
      </c>
      <c r="B74" s="35" t="s">
        <v>460</v>
      </c>
      <c r="C74" s="15" t="s">
        <v>41</v>
      </c>
      <c r="D74" s="16">
        <f t="shared" si="159"/>
        <v>43.1</v>
      </c>
      <c r="E74" s="16">
        <v>43.1</v>
      </c>
      <c r="F74" s="16">
        <v>42.5</v>
      </c>
      <c r="G74" s="16"/>
      <c r="H74" s="10">
        <f t="shared" si="152"/>
        <v>0</v>
      </c>
      <c r="I74" s="10"/>
      <c r="J74" s="10"/>
      <c r="K74" s="10"/>
      <c r="L74" s="12">
        <f t="shared" si="114"/>
        <v>43.1</v>
      </c>
      <c r="M74" s="12">
        <f t="shared" si="101"/>
        <v>43.1</v>
      </c>
      <c r="N74" s="12">
        <f t="shared" si="102"/>
        <v>42.5</v>
      </c>
      <c r="O74" s="12">
        <f t="shared" si="103"/>
        <v>0</v>
      </c>
    </row>
    <row r="75" spans="1:15" ht="15" customHeight="1" x14ac:dyDescent="0.25">
      <c r="A75" s="5" t="s">
        <v>80</v>
      </c>
      <c r="B75" s="35" t="s">
        <v>40</v>
      </c>
      <c r="C75" s="15" t="s">
        <v>41</v>
      </c>
      <c r="D75" s="16">
        <f t="shared" si="159"/>
        <v>98.3</v>
      </c>
      <c r="E75" s="16">
        <v>98.3</v>
      </c>
      <c r="F75" s="16">
        <v>95.4</v>
      </c>
      <c r="G75" s="16"/>
      <c r="H75" s="10">
        <f t="shared" si="152"/>
        <v>0</v>
      </c>
      <c r="I75" s="10"/>
      <c r="J75" s="10"/>
      <c r="K75" s="10"/>
      <c r="L75" s="12">
        <f t="shared" si="114"/>
        <v>98.3</v>
      </c>
      <c r="M75" s="12">
        <f t="shared" si="101"/>
        <v>98.3</v>
      </c>
      <c r="N75" s="12">
        <f t="shared" si="102"/>
        <v>95.4</v>
      </c>
      <c r="O75" s="12">
        <f t="shared" si="103"/>
        <v>0</v>
      </c>
    </row>
    <row r="76" spans="1:15" s="36" customFormat="1" ht="15" customHeight="1" x14ac:dyDescent="0.25">
      <c r="A76" s="5" t="s">
        <v>81</v>
      </c>
      <c r="B76" s="35" t="s">
        <v>149</v>
      </c>
      <c r="C76" s="518" t="s">
        <v>41</v>
      </c>
      <c r="D76" s="16">
        <f>E76+G76</f>
        <v>498.90000000000003</v>
      </c>
      <c r="E76" s="16">
        <f>E77+E78</f>
        <v>498.3</v>
      </c>
      <c r="F76" s="16">
        <f t="shared" ref="F76:G76" si="160">F77+F78</f>
        <v>481.9</v>
      </c>
      <c r="G76" s="16">
        <f t="shared" si="160"/>
        <v>0.6</v>
      </c>
      <c r="H76" s="10">
        <f t="shared" ref="H76" si="161">I76+K76</f>
        <v>0</v>
      </c>
      <c r="I76" s="10">
        <f t="shared" ref="I76:K76" si="162">I77+I78</f>
        <v>0</v>
      </c>
      <c r="J76" s="10">
        <f t="shared" si="162"/>
        <v>0</v>
      </c>
      <c r="K76" s="10">
        <f t="shared" si="162"/>
        <v>0</v>
      </c>
      <c r="L76" s="12">
        <f t="shared" ref="L76" si="163">M76+O76</f>
        <v>498.90000000000003</v>
      </c>
      <c r="M76" s="12">
        <f t="shared" ref="M76:O76" si="164">M77+M78</f>
        <v>498.3</v>
      </c>
      <c r="N76" s="12">
        <f t="shared" si="164"/>
        <v>481.9</v>
      </c>
      <c r="O76" s="12">
        <f t="shared" si="164"/>
        <v>0.6</v>
      </c>
    </row>
    <row r="77" spans="1:15" ht="15" hidden="1" customHeight="1" x14ac:dyDescent="0.25">
      <c r="A77" s="229"/>
      <c r="B77" s="503" t="s">
        <v>466</v>
      </c>
      <c r="C77" s="519"/>
      <c r="D77" s="503">
        <f t="shared" ref="D77" si="165">E77+G77</f>
        <v>496.20000000000005</v>
      </c>
      <c r="E77" s="503">
        <v>495.6</v>
      </c>
      <c r="F77" s="503">
        <v>481.9</v>
      </c>
      <c r="G77" s="503">
        <v>0.6</v>
      </c>
      <c r="H77" s="503">
        <f t="shared" ref="H77" si="166">I77+K77</f>
        <v>0</v>
      </c>
      <c r="I77" s="503"/>
      <c r="J77" s="503"/>
      <c r="K77" s="503"/>
      <c r="L77" s="503">
        <f t="shared" ref="L77" si="167">M77+O77</f>
        <v>496.20000000000005</v>
      </c>
      <c r="M77" s="503">
        <f t="shared" ref="M77" si="168">E77+I77</f>
        <v>495.6</v>
      </c>
      <c r="N77" s="503">
        <f t="shared" ref="N77" si="169">F77+J77</f>
        <v>481.9</v>
      </c>
      <c r="O77" s="503">
        <f t="shared" ref="O77" si="170">G77+K77</f>
        <v>0.6</v>
      </c>
    </row>
    <row r="78" spans="1:15" ht="26.25" x14ac:dyDescent="0.25">
      <c r="A78" s="161"/>
      <c r="B78" s="505" t="s">
        <v>465</v>
      </c>
      <c r="C78" s="520"/>
      <c r="D78" s="16">
        <f>E78+G78</f>
        <v>2.7</v>
      </c>
      <c r="E78" s="16">
        <v>2.7</v>
      </c>
      <c r="F78" s="16"/>
      <c r="G78" s="16"/>
      <c r="H78" s="10"/>
      <c r="I78" s="10"/>
      <c r="J78" s="10"/>
      <c r="K78" s="10"/>
      <c r="L78" s="12">
        <f t="shared" ref="L78" si="171">M78+O78</f>
        <v>2.7</v>
      </c>
      <c r="M78" s="12">
        <f t="shared" ref="M78" si="172">E78+I78</f>
        <v>2.7</v>
      </c>
      <c r="N78" s="12">
        <f t="shared" ref="N78" si="173">F78+J78</f>
        <v>0</v>
      </c>
      <c r="O78" s="12">
        <f t="shared" ref="O78" si="174">G78+K78</f>
        <v>0</v>
      </c>
    </row>
    <row r="79" spans="1:15" s="36" customFormat="1" ht="15" customHeight="1" x14ac:dyDescent="0.25">
      <c r="A79" s="5" t="s">
        <v>82</v>
      </c>
      <c r="B79" s="35" t="s">
        <v>53</v>
      </c>
      <c r="C79" s="155" t="s">
        <v>41</v>
      </c>
      <c r="D79" s="16">
        <f t="shared" si="159"/>
        <v>30.3</v>
      </c>
      <c r="E79" s="16">
        <v>30.3</v>
      </c>
      <c r="F79" s="16">
        <v>29.7</v>
      </c>
      <c r="G79" s="16"/>
      <c r="H79" s="10">
        <f t="shared" si="152"/>
        <v>0</v>
      </c>
      <c r="I79" s="10"/>
      <c r="J79" s="10"/>
      <c r="K79" s="10"/>
      <c r="L79" s="12">
        <f t="shared" si="114"/>
        <v>30.3</v>
      </c>
      <c r="M79" s="12">
        <f t="shared" si="101"/>
        <v>30.3</v>
      </c>
      <c r="N79" s="12">
        <f t="shared" si="102"/>
        <v>29.7</v>
      </c>
      <c r="O79" s="12">
        <f t="shared" si="103"/>
        <v>0</v>
      </c>
    </row>
    <row r="80" spans="1:15" ht="15.95" customHeight="1" x14ac:dyDescent="0.25">
      <c r="A80" s="53" t="s">
        <v>83</v>
      </c>
      <c r="B80" s="563" t="s">
        <v>153</v>
      </c>
      <c r="C80" s="76"/>
      <c r="D80" s="239">
        <f>D26+D31+D34+D37+D40+D43+D46+D49+D52+D55+D58+D61+D64+D67+D68+D69+D70+D71+D72+D73+D74+D75+D76+D79</f>
        <v>11471.999999999998</v>
      </c>
      <c r="E80" s="23">
        <f t="shared" ref="E80:O80" si="175">E26+E31+E34+E37+E40+E43+E46+E49+E52+E55+E58+E61+E64+E67+E68+E69+E70+E71+E72+E73+E74+E75+E76+E79</f>
        <v>11421.799999999997</v>
      </c>
      <c r="F80" s="23">
        <f t="shared" si="175"/>
        <v>10847.400000000001</v>
      </c>
      <c r="G80" s="23">
        <f t="shared" si="175"/>
        <v>50.199999999999996</v>
      </c>
      <c r="H80" s="205">
        <f t="shared" si="175"/>
        <v>0</v>
      </c>
      <c r="I80" s="24">
        <f t="shared" si="175"/>
        <v>-10</v>
      </c>
      <c r="J80" s="24">
        <f t="shared" si="175"/>
        <v>0</v>
      </c>
      <c r="K80" s="233">
        <f t="shared" si="175"/>
        <v>10</v>
      </c>
      <c r="L80" s="48">
        <f t="shared" si="175"/>
        <v>11471.999999999998</v>
      </c>
      <c r="M80" s="48">
        <f t="shared" si="175"/>
        <v>11411.799999999997</v>
      </c>
      <c r="N80" s="48">
        <f t="shared" si="175"/>
        <v>10847.400000000001</v>
      </c>
      <c r="O80" s="48">
        <f t="shared" si="175"/>
        <v>60.199999999999996</v>
      </c>
    </row>
    <row r="81" spans="1:18" ht="15.95" hidden="1" customHeight="1" x14ac:dyDescent="0.25">
      <c r="A81" s="97"/>
      <c r="B81" s="562" t="s">
        <v>174</v>
      </c>
      <c r="C81" s="669"/>
      <c r="D81" s="239"/>
      <c r="E81" s="23"/>
      <c r="F81" s="23"/>
      <c r="G81" s="23"/>
      <c r="H81" s="205"/>
      <c r="I81" s="24"/>
      <c r="J81" s="24"/>
      <c r="K81" s="233"/>
      <c r="L81" s="48"/>
      <c r="M81" s="48"/>
      <c r="N81" s="48"/>
      <c r="O81" s="48"/>
    </row>
    <row r="82" spans="1:18" s="36" customFormat="1" ht="27.95" customHeight="1" x14ac:dyDescent="0.25">
      <c r="A82" s="201"/>
      <c r="B82" s="564" t="s">
        <v>465</v>
      </c>
      <c r="C82" s="670"/>
      <c r="D82" s="270">
        <f t="shared" ref="D82:O82" si="176">D30+D33+D36+D39+D42+D45+D48+D51+D54+D57+D60+D63+D66+D78</f>
        <v>132.4</v>
      </c>
      <c r="E82" s="94">
        <f t="shared" si="176"/>
        <v>131.49999999999997</v>
      </c>
      <c r="F82" s="94">
        <f t="shared" si="176"/>
        <v>0</v>
      </c>
      <c r="G82" s="94">
        <f t="shared" si="176"/>
        <v>0.9</v>
      </c>
      <c r="H82" s="192">
        <f t="shared" si="176"/>
        <v>0</v>
      </c>
      <c r="I82" s="98">
        <f t="shared" si="176"/>
        <v>-7.9</v>
      </c>
      <c r="J82" s="98">
        <f t="shared" si="176"/>
        <v>0</v>
      </c>
      <c r="K82" s="240">
        <f t="shared" si="176"/>
        <v>7.9</v>
      </c>
      <c r="L82" s="510">
        <f t="shared" si="176"/>
        <v>132.4</v>
      </c>
      <c r="M82" s="510">
        <f t="shared" si="176"/>
        <v>123.6</v>
      </c>
      <c r="N82" s="510">
        <f t="shared" si="176"/>
        <v>0</v>
      </c>
      <c r="O82" s="510">
        <f t="shared" si="176"/>
        <v>8.8000000000000007</v>
      </c>
    </row>
    <row r="83" spans="1:18" ht="15" customHeight="1" x14ac:dyDescent="0.25">
      <c r="A83" s="103"/>
      <c r="B83" s="119"/>
      <c r="C83" s="120"/>
      <c r="D83" s="49"/>
      <c r="E83" s="49"/>
      <c r="F83" s="104"/>
      <c r="G83" s="104"/>
      <c r="H83" s="104"/>
      <c r="I83" s="104"/>
      <c r="J83" s="104"/>
      <c r="K83" s="104"/>
      <c r="L83" s="104"/>
      <c r="M83" s="104"/>
      <c r="N83" s="104"/>
    </row>
    <row r="84" spans="1:18" x14ac:dyDescent="0.25">
      <c r="A84" s="103"/>
      <c r="B84" s="6"/>
      <c r="C84" s="105"/>
      <c r="D84" s="6"/>
      <c r="E84" s="6"/>
      <c r="F84" s="106"/>
      <c r="G84" s="6"/>
      <c r="H84" s="6"/>
      <c r="I84" s="6"/>
      <c r="J84" s="6"/>
      <c r="K84" s="6"/>
      <c r="L84" s="6"/>
      <c r="M84" s="6"/>
      <c r="N84" s="6"/>
      <c r="Q84" s="68" t="s">
        <v>247</v>
      </c>
      <c r="R84" s="69">
        <f>SUMIF(C26:C79,1,L26:L79)</f>
        <v>0</v>
      </c>
    </row>
    <row r="85" spans="1:18" x14ac:dyDescent="0.25">
      <c r="A85" s="6"/>
      <c r="B85" s="6"/>
      <c r="C85" s="51"/>
      <c r="D85" s="6">
        <v>11472</v>
      </c>
      <c r="E85" s="6">
        <v>11421.8</v>
      </c>
      <c r="F85" s="6">
        <v>10847.4</v>
      </c>
      <c r="G85" s="6">
        <v>50.2</v>
      </c>
      <c r="H85" s="6"/>
      <c r="I85" s="6"/>
      <c r="J85" s="6"/>
      <c r="K85" s="6"/>
      <c r="L85" s="6"/>
      <c r="M85" s="6"/>
      <c r="N85" s="6"/>
      <c r="O85" s="6"/>
      <c r="Q85" s="68" t="s">
        <v>248</v>
      </c>
      <c r="R85" s="69">
        <f>SUMIF(C27:C80,2,L27:L80)</f>
        <v>0</v>
      </c>
    </row>
    <row r="86" spans="1:18" x14ac:dyDescent="0.25">
      <c r="A86" s="6"/>
      <c r="B86" s="6"/>
      <c r="C86" s="51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Q86" s="68" t="s">
        <v>249</v>
      </c>
      <c r="R86" s="69">
        <f>SUMIF(C28:C81,3,L28:L81)</f>
        <v>0</v>
      </c>
    </row>
    <row r="87" spans="1:18" x14ac:dyDescent="0.25">
      <c r="A87" s="6"/>
      <c r="B87" s="6"/>
      <c r="C87" s="51"/>
      <c r="D87" s="6">
        <v>132.4</v>
      </c>
      <c r="E87" s="6">
        <v>131.5</v>
      </c>
      <c r="F87" s="6"/>
      <c r="G87" s="6">
        <v>0.9</v>
      </c>
      <c r="H87" s="6"/>
      <c r="I87" s="6"/>
      <c r="J87" s="6"/>
      <c r="K87" s="6"/>
      <c r="L87" s="6"/>
      <c r="M87" s="6"/>
      <c r="N87" s="6"/>
      <c r="Q87" s="68" t="s">
        <v>315</v>
      </c>
      <c r="R87" s="69">
        <f>SUMIF(C29:C82,41,L29:L82)</f>
        <v>0</v>
      </c>
    </row>
    <row r="88" spans="1:18" x14ac:dyDescent="0.25">
      <c r="A88" s="6"/>
      <c r="B88" s="6"/>
      <c r="C88" s="51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Q88" s="68" t="s">
        <v>253</v>
      </c>
      <c r="R88" s="69">
        <f>SUMIF(C30:C83,5,L30:L83)</f>
        <v>0</v>
      </c>
    </row>
    <row r="89" spans="1:18" x14ac:dyDescent="0.25">
      <c r="A89" s="6"/>
      <c r="B89" s="6"/>
      <c r="C89" s="51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Q89" s="68" t="s">
        <v>251</v>
      </c>
      <c r="R89" s="69">
        <f>SUMIF(C31:C84,6,L31:L84)</f>
        <v>0</v>
      </c>
    </row>
    <row r="90" spans="1:18" x14ac:dyDescent="0.25">
      <c r="A90" s="6"/>
      <c r="B90" s="6"/>
      <c r="C90" s="51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Q90" s="68" t="s">
        <v>252</v>
      </c>
      <c r="R90" s="69">
        <f>SUMIF(C32:C85,7,L32:L85)</f>
        <v>0</v>
      </c>
    </row>
    <row r="91" spans="1:18" x14ac:dyDescent="0.25">
      <c r="A91" s="6"/>
      <c r="B91" s="6"/>
      <c r="C91" s="51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Q91" s="68" t="s">
        <v>254</v>
      </c>
      <c r="R91" s="69">
        <f>SUMIF(C26:C86,8,L26:L86)</f>
        <v>15.2</v>
      </c>
    </row>
    <row r="92" spans="1:18" x14ac:dyDescent="0.25">
      <c r="A92" s="6"/>
      <c r="B92" s="6"/>
      <c r="C92" s="51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Q92" s="68" t="s">
        <v>255</v>
      </c>
      <c r="R92" s="69">
        <f>SUMIF(C26:C87,9,L26:L87)</f>
        <v>11456.8</v>
      </c>
    </row>
    <row r="93" spans="1:18" x14ac:dyDescent="0.25">
      <c r="A93" s="6"/>
      <c r="B93" s="6"/>
      <c r="C93" s="51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Q93" s="68" t="s">
        <v>256</v>
      </c>
      <c r="R93" s="69">
        <f>SUMIF(C35:C88,1,L35:L88)</f>
        <v>0</v>
      </c>
    </row>
    <row r="94" spans="1:18" x14ac:dyDescent="0.25">
      <c r="A94" s="6"/>
      <c r="B94" s="6"/>
      <c r="C94" s="51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Q94" s="68"/>
      <c r="R94" s="69"/>
    </row>
    <row r="95" spans="1:18" x14ac:dyDescent="0.25">
      <c r="A95" s="6"/>
      <c r="B95" s="6"/>
      <c r="C95" s="51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Q95" s="73" t="s">
        <v>153</v>
      </c>
      <c r="R95" s="74">
        <f>SUM(R84:R93)</f>
        <v>11472</v>
      </c>
    </row>
    <row r="96" spans="1:18" x14ac:dyDescent="0.25">
      <c r="A96" s="6"/>
      <c r="B96" s="6"/>
      <c r="C96" s="51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x14ac:dyDescent="0.25">
      <c r="A97" s="6"/>
      <c r="B97" s="6"/>
      <c r="C97" s="51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x14ac:dyDescent="0.25">
      <c r="A98" s="6"/>
      <c r="B98" s="6"/>
      <c r="C98" s="51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x14ac:dyDescent="0.25">
      <c r="A99" s="6"/>
      <c r="B99" s="6"/>
      <c r="C99" s="51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x14ac:dyDescent="0.25">
      <c r="A100" s="6"/>
      <c r="B100" s="6"/>
      <c r="C100" s="51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5">
      <c r="A101" s="6"/>
      <c r="B101" s="6"/>
      <c r="C101" s="51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5">
      <c r="A102" s="6"/>
      <c r="B102" s="6"/>
      <c r="C102" s="51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5">
      <c r="A103" s="6"/>
      <c r="B103" s="6"/>
      <c r="C103" s="51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5">
      <c r="A104" s="6"/>
      <c r="B104" s="6"/>
      <c r="C104" s="51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5">
      <c r="A105" s="6"/>
      <c r="B105" s="6"/>
      <c r="C105" s="5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x14ac:dyDescent="0.25">
      <c r="A106" s="6"/>
      <c r="B106" s="6"/>
      <c r="C106" s="51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5">
      <c r="A107" s="6"/>
      <c r="B107" s="6"/>
      <c r="C107" s="5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x14ac:dyDescent="0.25">
      <c r="A108" s="6"/>
      <c r="B108" s="6"/>
      <c r="C108" s="51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x14ac:dyDescent="0.25">
      <c r="A109" s="6"/>
      <c r="B109" s="6"/>
      <c r="C109" s="5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x14ac:dyDescent="0.25">
      <c r="A110" s="6"/>
      <c r="B110" s="6"/>
      <c r="C110" s="51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x14ac:dyDescent="0.25">
      <c r="A111" s="6"/>
      <c r="B111" s="6"/>
      <c r="C111" s="51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x14ac:dyDescent="0.25">
      <c r="A112" s="6"/>
      <c r="B112" s="6"/>
      <c r="C112" s="51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x14ac:dyDescent="0.25">
      <c r="A113" s="6"/>
      <c r="B113" s="6"/>
      <c r="C113" s="51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x14ac:dyDescent="0.25">
      <c r="A114" s="6"/>
      <c r="B114" s="6"/>
      <c r="C114" s="51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x14ac:dyDescent="0.25">
      <c r="A115" s="6"/>
      <c r="B115" s="6"/>
      <c r="C115" s="51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x14ac:dyDescent="0.25">
      <c r="A116" s="6"/>
      <c r="B116" s="6"/>
      <c r="C116" s="51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x14ac:dyDescent="0.25">
      <c r="A117" s="6"/>
      <c r="B117" s="6"/>
      <c r="C117" s="51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x14ac:dyDescent="0.25">
      <c r="A118" s="6"/>
      <c r="B118" s="6"/>
      <c r="C118" s="51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x14ac:dyDescent="0.25">
      <c r="A119" s="6"/>
      <c r="B119" s="6"/>
      <c r="C119" s="51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x14ac:dyDescent="0.25">
      <c r="A120" s="6"/>
      <c r="B120" s="6"/>
      <c r="C120" s="51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x14ac:dyDescent="0.25">
      <c r="A121" s="6"/>
      <c r="B121" s="6"/>
      <c r="C121" s="5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x14ac:dyDescent="0.25">
      <c r="A122" s="6"/>
      <c r="B122" s="6"/>
      <c r="C122" s="51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x14ac:dyDescent="0.25">
      <c r="A123" s="6"/>
      <c r="B123" s="6"/>
      <c r="C123" s="51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x14ac:dyDescent="0.25">
      <c r="A124" s="6"/>
      <c r="B124" s="6"/>
      <c r="C124" s="51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x14ac:dyDescent="0.25">
      <c r="A125" s="6"/>
      <c r="B125" s="6"/>
      <c r="C125" s="51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x14ac:dyDescent="0.25">
      <c r="A126" s="6"/>
      <c r="B126" s="6"/>
      <c r="C126" s="51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x14ac:dyDescent="0.25">
      <c r="A127" s="6"/>
      <c r="B127" s="6"/>
      <c r="C127" s="5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x14ac:dyDescent="0.25">
      <c r="A128" s="6"/>
      <c r="B128" s="6"/>
      <c r="C128" s="51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x14ac:dyDescent="0.25">
      <c r="A129" s="6"/>
      <c r="B129" s="6"/>
      <c r="C129" s="5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x14ac:dyDescent="0.25">
      <c r="A130" s="6"/>
      <c r="B130" s="6"/>
      <c r="C130" s="51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x14ac:dyDescent="0.25">
      <c r="A131" s="6"/>
      <c r="B131" s="6"/>
      <c r="C131" s="5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x14ac:dyDescent="0.25">
      <c r="A132" s="6"/>
      <c r="B132" s="6"/>
      <c r="C132" s="51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x14ac:dyDescent="0.25">
      <c r="A133" s="6"/>
      <c r="B133" s="6"/>
      <c r="C133" s="5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x14ac:dyDescent="0.25">
      <c r="A134" s="6"/>
      <c r="B134" s="6"/>
      <c r="C134" s="51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x14ac:dyDescent="0.25">
      <c r="A135" s="6"/>
      <c r="B135" s="6"/>
      <c r="C135" s="51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x14ac:dyDescent="0.25">
      <c r="A136" s="6"/>
      <c r="B136" s="6"/>
      <c r="C136" s="51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x14ac:dyDescent="0.25">
      <c r="A137" s="6"/>
      <c r="B137" s="6"/>
      <c r="C137" s="51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x14ac:dyDescent="0.25">
      <c r="A138" s="6"/>
      <c r="B138" s="6"/>
      <c r="C138" s="51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x14ac:dyDescent="0.25">
      <c r="A139" s="6"/>
      <c r="B139" s="6"/>
      <c r="C139" s="51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x14ac:dyDescent="0.25">
      <c r="A140" s="6"/>
      <c r="B140" s="6"/>
      <c r="C140" s="51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x14ac:dyDescent="0.25">
      <c r="A141" s="6"/>
      <c r="B141" s="6"/>
      <c r="C141" s="51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x14ac:dyDescent="0.25">
      <c r="A142" s="6"/>
      <c r="B142" s="6"/>
      <c r="C142" s="51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x14ac:dyDescent="0.25">
      <c r="A143" s="6"/>
      <c r="B143" s="6"/>
      <c r="C143" s="51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x14ac:dyDescent="0.25">
      <c r="A144" s="6"/>
      <c r="B144" s="6"/>
      <c r="C144" s="51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x14ac:dyDescent="0.25">
      <c r="A145" s="6"/>
      <c r="B145" s="6"/>
      <c r="C145" s="5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x14ac:dyDescent="0.25">
      <c r="A146" s="6"/>
      <c r="B146" s="6"/>
      <c r="C146" s="51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x14ac:dyDescent="0.25">
      <c r="A147" s="6"/>
      <c r="B147" s="6"/>
      <c r="C147" s="51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x14ac:dyDescent="0.25">
      <c r="A148" s="6"/>
      <c r="B148" s="6"/>
      <c r="C148" s="51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x14ac:dyDescent="0.25">
      <c r="A149" s="6"/>
      <c r="B149" s="6"/>
      <c r="C149" s="5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5">
      <c r="A150" s="6"/>
      <c r="B150" s="6"/>
      <c r="C150" s="51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x14ac:dyDescent="0.25">
      <c r="A151" s="6"/>
      <c r="B151" s="6"/>
      <c r="C151" s="5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x14ac:dyDescent="0.25">
      <c r="A152" s="6"/>
      <c r="B152" s="6"/>
      <c r="C152" s="51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x14ac:dyDescent="0.25">
      <c r="A153" s="6"/>
      <c r="B153" s="6"/>
      <c r="C153" s="5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x14ac:dyDescent="0.25">
      <c r="A154" s="6"/>
      <c r="B154" s="6"/>
      <c r="C154" s="51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x14ac:dyDescent="0.25">
      <c r="A155" s="6"/>
      <c r="B155" s="6"/>
      <c r="C155" s="51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x14ac:dyDescent="0.25">
      <c r="A156" s="6"/>
      <c r="B156" s="6"/>
      <c r="C156" s="51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x14ac:dyDescent="0.25">
      <c r="A157" s="6"/>
      <c r="B157" s="6"/>
      <c r="C157" s="51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x14ac:dyDescent="0.25">
      <c r="A158" s="6"/>
      <c r="B158" s="6"/>
      <c r="C158" s="51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x14ac:dyDescent="0.25">
      <c r="A159" s="6"/>
      <c r="B159" s="6"/>
      <c r="C159" s="51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x14ac:dyDescent="0.25">
      <c r="A160" s="6"/>
      <c r="B160" s="6"/>
      <c r="C160" s="51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x14ac:dyDescent="0.25">
      <c r="A161" s="6"/>
      <c r="B161" s="6"/>
      <c r="C161" s="51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x14ac:dyDescent="0.25">
      <c r="A162" s="6"/>
      <c r="B162" s="6"/>
      <c r="C162" s="51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x14ac:dyDescent="0.25">
      <c r="A163" s="6"/>
      <c r="B163" s="6"/>
      <c r="C163" s="51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x14ac:dyDescent="0.25">
      <c r="A164" s="6"/>
      <c r="B164" s="6"/>
      <c r="C164" s="51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x14ac:dyDescent="0.25">
      <c r="A165" s="6"/>
      <c r="B165" s="6"/>
      <c r="C165" s="51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x14ac:dyDescent="0.25">
      <c r="A166" s="6"/>
      <c r="B166" s="6"/>
      <c r="C166" s="51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x14ac:dyDescent="0.25">
      <c r="A167" s="6"/>
      <c r="B167" s="6"/>
      <c r="C167" s="51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x14ac:dyDescent="0.25">
      <c r="A168" s="6"/>
      <c r="B168" s="6"/>
      <c r="C168" s="51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x14ac:dyDescent="0.25">
      <c r="A169" s="6"/>
      <c r="B169" s="6"/>
      <c r="C169" s="51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x14ac:dyDescent="0.25">
      <c r="A170" s="6"/>
      <c r="B170" s="6"/>
      <c r="C170" s="51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x14ac:dyDescent="0.25">
      <c r="A171" s="6"/>
      <c r="B171" s="6"/>
      <c r="C171" s="5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x14ac:dyDescent="0.25">
      <c r="A172" s="6"/>
      <c r="B172" s="6"/>
      <c r="C172" s="51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x14ac:dyDescent="0.25">
      <c r="A173" s="6"/>
      <c r="B173" s="6"/>
      <c r="C173" s="5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x14ac:dyDescent="0.25">
      <c r="A174" s="6"/>
      <c r="B174" s="6"/>
      <c r="C174" s="51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x14ac:dyDescent="0.25">
      <c r="A175" s="6"/>
      <c r="B175" s="6"/>
      <c r="C175" s="5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x14ac:dyDescent="0.25">
      <c r="A176" s="6"/>
      <c r="B176" s="6"/>
      <c r="C176" s="51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x14ac:dyDescent="0.25">
      <c r="A177" s="6"/>
      <c r="B177" s="6"/>
      <c r="C177" s="51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x14ac:dyDescent="0.25">
      <c r="A178" s="6"/>
      <c r="B178" s="6"/>
      <c r="C178" s="51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x14ac:dyDescent="0.25">
      <c r="A179" s="6"/>
      <c r="B179" s="6"/>
      <c r="C179" s="51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x14ac:dyDescent="0.25">
      <c r="A180" s="6"/>
      <c r="B180" s="6"/>
      <c r="C180" s="51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x14ac:dyDescent="0.25">
      <c r="A181" s="6"/>
      <c r="B181" s="6"/>
      <c r="C181" s="51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x14ac:dyDescent="0.25">
      <c r="A182" s="6"/>
      <c r="B182" s="6"/>
      <c r="C182" s="51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x14ac:dyDescent="0.25">
      <c r="A183" s="6"/>
      <c r="B183" s="6"/>
      <c r="C183" s="51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x14ac:dyDescent="0.25">
      <c r="A184" s="6"/>
      <c r="B184" s="6"/>
      <c r="C184" s="51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x14ac:dyDescent="0.25">
      <c r="A185" s="6"/>
      <c r="B185" s="6"/>
      <c r="C185" s="51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x14ac:dyDescent="0.25">
      <c r="A186" s="6"/>
      <c r="B186" s="6"/>
      <c r="C186" s="51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x14ac:dyDescent="0.25">
      <c r="A187" s="6"/>
      <c r="B187" s="6"/>
      <c r="C187" s="51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x14ac:dyDescent="0.25">
      <c r="A188" s="6"/>
      <c r="B188" s="6"/>
      <c r="C188" s="51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x14ac:dyDescent="0.25">
      <c r="A189" s="6"/>
      <c r="B189" s="6"/>
      <c r="C189" s="51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x14ac:dyDescent="0.25">
      <c r="A190" s="6"/>
      <c r="B190" s="6"/>
      <c r="C190" s="51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x14ac:dyDescent="0.25">
      <c r="A191" s="6"/>
      <c r="B191" s="6"/>
      <c r="C191" s="51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x14ac:dyDescent="0.25">
      <c r="A192" s="6"/>
      <c r="B192" s="6"/>
      <c r="C192" s="51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x14ac:dyDescent="0.25">
      <c r="A193" s="6"/>
      <c r="B193" s="6"/>
      <c r="C193" s="5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x14ac:dyDescent="0.25">
      <c r="A194" s="6"/>
      <c r="B194" s="6"/>
      <c r="C194" s="51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x14ac:dyDescent="0.25">
      <c r="A195" s="6"/>
      <c r="B195" s="6"/>
      <c r="C195" s="5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x14ac:dyDescent="0.25">
      <c r="C196" s="52"/>
    </row>
    <row r="197" spans="1:14" x14ac:dyDescent="0.25">
      <c r="C197" s="52"/>
    </row>
    <row r="198" spans="1:14" x14ac:dyDescent="0.25">
      <c r="C198" s="52"/>
    </row>
    <row r="199" spans="1:14" x14ac:dyDescent="0.25">
      <c r="C199" s="52"/>
    </row>
    <row r="200" spans="1:14" x14ac:dyDescent="0.25">
      <c r="C200" s="52"/>
    </row>
    <row r="201" spans="1:14" x14ac:dyDescent="0.25">
      <c r="C201" s="52"/>
    </row>
    <row r="202" spans="1:14" x14ac:dyDescent="0.25">
      <c r="C202" s="52"/>
    </row>
    <row r="203" spans="1:14" x14ac:dyDescent="0.25">
      <c r="C203" s="52"/>
    </row>
    <row r="204" spans="1:14" x14ac:dyDescent="0.25">
      <c r="C204" s="52"/>
    </row>
    <row r="205" spans="1:14" x14ac:dyDescent="0.25">
      <c r="C205" s="52"/>
    </row>
    <row r="206" spans="1:14" x14ac:dyDescent="0.25">
      <c r="C206" s="52"/>
    </row>
    <row r="207" spans="1:14" x14ac:dyDescent="0.25">
      <c r="C207" s="52"/>
    </row>
    <row r="208" spans="1:14" x14ac:dyDescent="0.25">
      <c r="C208" s="52"/>
    </row>
    <row r="209" spans="3:3" x14ac:dyDescent="0.25">
      <c r="C209" s="52"/>
    </row>
    <row r="210" spans="3:3" x14ac:dyDescent="0.25">
      <c r="C210" s="52"/>
    </row>
    <row r="211" spans="3:3" x14ac:dyDescent="0.25">
      <c r="C211" s="52"/>
    </row>
    <row r="212" spans="3:3" x14ac:dyDescent="0.25">
      <c r="C212" s="52"/>
    </row>
    <row r="213" spans="3:3" x14ac:dyDescent="0.25">
      <c r="C213" s="52"/>
    </row>
    <row r="214" spans="3:3" x14ac:dyDescent="0.25">
      <c r="C214" s="52"/>
    </row>
    <row r="215" spans="3:3" x14ac:dyDescent="0.25">
      <c r="C215" s="52"/>
    </row>
    <row r="216" spans="3:3" x14ac:dyDescent="0.25">
      <c r="C216" s="52"/>
    </row>
    <row r="217" spans="3:3" x14ac:dyDescent="0.25">
      <c r="C217" s="52"/>
    </row>
    <row r="218" spans="3:3" x14ac:dyDescent="0.25">
      <c r="C218" s="52"/>
    </row>
    <row r="219" spans="3:3" x14ac:dyDescent="0.25">
      <c r="C219" s="52"/>
    </row>
    <row r="220" spans="3:3" x14ac:dyDescent="0.25">
      <c r="C220" s="52"/>
    </row>
    <row r="221" spans="3:3" x14ac:dyDescent="0.25">
      <c r="C221" s="52"/>
    </row>
    <row r="222" spans="3:3" x14ac:dyDescent="0.25">
      <c r="C222" s="52"/>
    </row>
    <row r="223" spans="3:3" x14ac:dyDescent="0.25">
      <c r="C223" s="52"/>
    </row>
    <row r="224" spans="3:3" x14ac:dyDescent="0.25">
      <c r="C224" s="52"/>
    </row>
    <row r="225" spans="3:3" x14ac:dyDescent="0.25">
      <c r="C225" s="52"/>
    </row>
    <row r="226" spans="3:3" x14ac:dyDescent="0.25">
      <c r="C226" s="52"/>
    </row>
    <row r="227" spans="3:3" x14ac:dyDescent="0.25">
      <c r="C227" s="52"/>
    </row>
    <row r="228" spans="3:3" x14ac:dyDescent="0.25">
      <c r="C228" s="52"/>
    </row>
    <row r="229" spans="3:3" x14ac:dyDescent="0.25">
      <c r="C229" s="52"/>
    </row>
    <row r="230" spans="3:3" x14ac:dyDescent="0.25">
      <c r="C230" s="52"/>
    </row>
    <row r="231" spans="3:3" x14ac:dyDescent="0.25">
      <c r="C231" s="52"/>
    </row>
    <row r="232" spans="3:3" x14ac:dyDescent="0.25">
      <c r="C232" s="52"/>
    </row>
    <row r="233" spans="3:3" x14ac:dyDescent="0.25">
      <c r="C233" s="52"/>
    </row>
    <row r="234" spans="3:3" x14ac:dyDescent="0.25">
      <c r="C234" s="52"/>
    </row>
    <row r="235" spans="3:3" x14ac:dyDescent="0.25">
      <c r="C235" s="52"/>
    </row>
    <row r="236" spans="3:3" x14ac:dyDescent="0.25">
      <c r="C236" s="52"/>
    </row>
    <row r="237" spans="3:3" x14ac:dyDescent="0.25">
      <c r="C237" s="52"/>
    </row>
    <row r="238" spans="3:3" x14ac:dyDescent="0.25">
      <c r="C238" s="52"/>
    </row>
    <row r="239" spans="3:3" x14ac:dyDescent="0.25">
      <c r="C239" s="52"/>
    </row>
    <row r="240" spans="3:3" x14ac:dyDescent="0.25">
      <c r="C240" s="52"/>
    </row>
    <row r="241" spans="3:3" x14ac:dyDescent="0.25">
      <c r="C241" s="52"/>
    </row>
    <row r="242" spans="3:3" x14ac:dyDescent="0.25">
      <c r="C242" s="52"/>
    </row>
    <row r="243" spans="3:3" x14ac:dyDescent="0.25">
      <c r="C243" s="52"/>
    </row>
    <row r="244" spans="3:3" x14ac:dyDescent="0.25">
      <c r="C244" s="52"/>
    </row>
    <row r="245" spans="3:3" x14ac:dyDescent="0.25">
      <c r="C245" s="52"/>
    </row>
    <row r="246" spans="3:3" x14ac:dyDescent="0.25">
      <c r="C246" s="52"/>
    </row>
    <row r="247" spans="3:3" x14ac:dyDescent="0.25">
      <c r="C247" s="52"/>
    </row>
    <row r="248" spans="3:3" x14ac:dyDescent="0.25">
      <c r="C248" s="52"/>
    </row>
    <row r="249" spans="3:3" x14ac:dyDescent="0.25">
      <c r="C249" s="52"/>
    </row>
    <row r="250" spans="3:3" x14ac:dyDescent="0.25">
      <c r="C250" s="52"/>
    </row>
    <row r="251" spans="3:3" x14ac:dyDescent="0.25">
      <c r="C251" s="52"/>
    </row>
    <row r="252" spans="3:3" x14ac:dyDescent="0.25">
      <c r="C252" s="52"/>
    </row>
    <row r="253" spans="3:3" x14ac:dyDescent="0.25">
      <c r="C253" s="52"/>
    </row>
    <row r="254" spans="3:3" x14ac:dyDescent="0.25">
      <c r="C254" s="52"/>
    </row>
    <row r="255" spans="3:3" x14ac:dyDescent="0.25">
      <c r="C255" s="52"/>
    </row>
    <row r="256" spans="3:3" x14ac:dyDescent="0.25">
      <c r="C256" s="52"/>
    </row>
    <row r="257" spans="3:3" x14ac:dyDescent="0.25">
      <c r="C257" s="52"/>
    </row>
    <row r="258" spans="3:3" x14ac:dyDescent="0.25">
      <c r="C258" s="52"/>
    </row>
    <row r="259" spans="3:3" x14ac:dyDescent="0.25">
      <c r="C259" s="52"/>
    </row>
    <row r="260" spans="3:3" x14ac:dyDescent="0.25">
      <c r="C260" s="52"/>
    </row>
    <row r="261" spans="3:3" x14ac:dyDescent="0.25">
      <c r="C261" s="52"/>
    </row>
    <row r="262" spans="3:3" x14ac:dyDescent="0.25">
      <c r="C262" s="52"/>
    </row>
    <row r="263" spans="3:3" x14ac:dyDescent="0.25">
      <c r="C263" s="52"/>
    </row>
    <row r="264" spans="3:3" x14ac:dyDescent="0.25">
      <c r="C264" s="52"/>
    </row>
    <row r="265" spans="3:3" x14ac:dyDescent="0.25">
      <c r="C265" s="52"/>
    </row>
    <row r="266" spans="3:3" x14ac:dyDescent="0.25">
      <c r="C266" s="52"/>
    </row>
    <row r="267" spans="3:3" x14ac:dyDescent="0.25">
      <c r="C267" s="52"/>
    </row>
    <row r="268" spans="3:3" x14ac:dyDescent="0.25">
      <c r="C268" s="52"/>
    </row>
    <row r="269" spans="3:3" x14ac:dyDescent="0.25">
      <c r="C269" s="52"/>
    </row>
    <row r="270" spans="3:3" x14ac:dyDescent="0.25">
      <c r="C270" s="52"/>
    </row>
    <row r="271" spans="3:3" x14ac:dyDescent="0.25">
      <c r="C271" s="52"/>
    </row>
    <row r="272" spans="3:3" x14ac:dyDescent="0.25">
      <c r="C272" s="52"/>
    </row>
    <row r="273" spans="3:3" x14ac:dyDescent="0.25">
      <c r="C273" s="52"/>
    </row>
    <row r="274" spans="3:3" x14ac:dyDescent="0.25">
      <c r="C274" s="52"/>
    </row>
    <row r="275" spans="3:3" x14ac:dyDescent="0.25">
      <c r="C275" s="52"/>
    </row>
    <row r="276" spans="3:3" x14ac:dyDescent="0.25">
      <c r="C276" s="52"/>
    </row>
    <row r="277" spans="3:3" x14ac:dyDescent="0.25">
      <c r="C277" s="52"/>
    </row>
    <row r="278" spans="3:3" x14ac:dyDescent="0.25">
      <c r="C278" s="52"/>
    </row>
    <row r="279" spans="3:3" x14ac:dyDescent="0.25">
      <c r="C279" s="52"/>
    </row>
    <row r="280" spans="3:3" x14ac:dyDescent="0.25">
      <c r="C280" s="52"/>
    </row>
    <row r="281" spans="3:3" x14ac:dyDescent="0.25">
      <c r="C281" s="52"/>
    </row>
    <row r="282" spans="3:3" x14ac:dyDescent="0.25">
      <c r="C282" s="52"/>
    </row>
    <row r="283" spans="3:3" x14ac:dyDescent="0.25">
      <c r="C283" s="52"/>
    </row>
    <row r="284" spans="3:3" x14ac:dyDescent="0.25">
      <c r="C284" s="52"/>
    </row>
    <row r="285" spans="3:3" x14ac:dyDescent="0.25">
      <c r="C285" s="52"/>
    </row>
    <row r="286" spans="3:3" x14ac:dyDescent="0.25">
      <c r="C286" s="52"/>
    </row>
    <row r="287" spans="3:3" x14ac:dyDescent="0.25">
      <c r="C287" s="52"/>
    </row>
    <row r="288" spans="3:3" x14ac:dyDescent="0.25">
      <c r="C288" s="52"/>
    </row>
    <row r="289" spans="3:3" x14ac:dyDescent="0.25">
      <c r="C289" s="52"/>
    </row>
    <row r="290" spans="3:3" x14ac:dyDescent="0.25">
      <c r="C290" s="52"/>
    </row>
    <row r="291" spans="3:3" x14ac:dyDescent="0.25">
      <c r="C291" s="52"/>
    </row>
    <row r="292" spans="3:3" x14ac:dyDescent="0.25">
      <c r="C292" s="52"/>
    </row>
    <row r="293" spans="3:3" x14ac:dyDescent="0.25">
      <c r="C293" s="52"/>
    </row>
    <row r="294" spans="3:3" x14ac:dyDescent="0.25">
      <c r="C294" s="52"/>
    </row>
    <row r="295" spans="3:3" x14ac:dyDescent="0.25">
      <c r="C295" s="52"/>
    </row>
    <row r="296" spans="3:3" x14ac:dyDescent="0.25">
      <c r="C296" s="52"/>
    </row>
    <row r="297" spans="3:3" x14ac:dyDescent="0.25">
      <c r="C297" s="52"/>
    </row>
    <row r="298" spans="3:3" x14ac:dyDescent="0.25">
      <c r="C298" s="52"/>
    </row>
    <row r="299" spans="3:3" x14ac:dyDescent="0.25">
      <c r="C299" s="52"/>
    </row>
    <row r="300" spans="3:3" x14ac:dyDescent="0.25">
      <c r="C300" s="52"/>
    </row>
    <row r="301" spans="3:3" x14ac:dyDescent="0.25">
      <c r="C301" s="52"/>
    </row>
    <row r="302" spans="3:3" x14ac:dyDescent="0.25">
      <c r="C302" s="52"/>
    </row>
    <row r="303" spans="3:3" x14ac:dyDescent="0.25">
      <c r="C303" s="52"/>
    </row>
    <row r="304" spans="3:3" x14ac:dyDescent="0.25">
      <c r="C304" s="52"/>
    </row>
    <row r="305" spans="3:3" x14ac:dyDescent="0.25">
      <c r="C305" s="52"/>
    </row>
    <row r="306" spans="3:3" x14ac:dyDescent="0.25">
      <c r="C306" s="52"/>
    </row>
    <row r="307" spans="3:3" x14ac:dyDescent="0.25">
      <c r="C307" s="52"/>
    </row>
    <row r="308" spans="3:3" x14ac:dyDescent="0.25">
      <c r="C308" s="52"/>
    </row>
    <row r="309" spans="3:3" x14ac:dyDescent="0.25">
      <c r="C309" s="52"/>
    </row>
    <row r="310" spans="3:3" x14ac:dyDescent="0.25">
      <c r="C310" s="52"/>
    </row>
    <row r="311" spans="3:3" x14ac:dyDescent="0.25">
      <c r="C311" s="52"/>
    </row>
    <row r="312" spans="3:3" x14ac:dyDescent="0.25">
      <c r="C312" s="52"/>
    </row>
    <row r="313" spans="3:3" x14ac:dyDescent="0.25">
      <c r="C313" s="52"/>
    </row>
    <row r="314" spans="3:3" x14ac:dyDescent="0.25">
      <c r="C314" s="52"/>
    </row>
    <row r="315" spans="3:3" x14ac:dyDescent="0.25">
      <c r="C315" s="52"/>
    </row>
    <row r="316" spans="3:3" x14ac:dyDescent="0.25">
      <c r="C316" s="52"/>
    </row>
    <row r="317" spans="3:3" x14ac:dyDescent="0.25">
      <c r="C317" s="52"/>
    </row>
    <row r="318" spans="3:3" x14ac:dyDescent="0.25">
      <c r="C318" s="52"/>
    </row>
    <row r="319" spans="3:3" x14ac:dyDescent="0.25">
      <c r="C319" s="52"/>
    </row>
    <row r="320" spans="3:3" x14ac:dyDescent="0.25">
      <c r="C320" s="52"/>
    </row>
    <row r="321" spans="3:3" x14ac:dyDescent="0.25">
      <c r="C321" s="52"/>
    </row>
    <row r="322" spans="3:3" x14ac:dyDescent="0.25">
      <c r="C322" s="52"/>
    </row>
    <row r="323" spans="3:3" x14ac:dyDescent="0.25">
      <c r="C323" s="52"/>
    </row>
    <row r="324" spans="3:3" x14ac:dyDescent="0.25">
      <c r="C324" s="52"/>
    </row>
    <row r="325" spans="3:3" x14ac:dyDescent="0.25">
      <c r="C325" s="52"/>
    </row>
    <row r="326" spans="3:3" x14ac:dyDescent="0.25">
      <c r="C326" s="52"/>
    </row>
    <row r="327" spans="3:3" x14ac:dyDescent="0.25">
      <c r="C327" s="52"/>
    </row>
    <row r="328" spans="3:3" x14ac:dyDescent="0.25">
      <c r="C328" s="52"/>
    </row>
    <row r="329" spans="3:3" x14ac:dyDescent="0.25">
      <c r="C329" s="52"/>
    </row>
    <row r="330" spans="3:3" x14ac:dyDescent="0.25">
      <c r="C330" s="52"/>
    </row>
    <row r="331" spans="3:3" x14ac:dyDescent="0.25">
      <c r="C331" s="52"/>
    </row>
    <row r="332" spans="3:3" x14ac:dyDescent="0.25">
      <c r="C332" s="52"/>
    </row>
    <row r="333" spans="3:3" x14ac:dyDescent="0.25">
      <c r="C333" s="52"/>
    </row>
    <row r="334" spans="3:3" x14ac:dyDescent="0.25">
      <c r="C334" s="52"/>
    </row>
    <row r="335" spans="3:3" x14ac:dyDescent="0.25">
      <c r="C335" s="52"/>
    </row>
    <row r="336" spans="3:3" x14ac:dyDescent="0.25">
      <c r="C336" s="52"/>
    </row>
    <row r="337" spans="3:3" x14ac:dyDescent="0.25">
      <c r="C337" s="52"/>
    </row>
    <row r="338" spans="3:3" x14ac:dyDescent="0.25">
      <c r="C338" s="52"/>
    </row>
    <row r="339" spans="3:3" x14ac:dyDescent="0.25">
      <c r="C339" s="52"/>
    </row>
    <row r="340" spans="3:3" x14ac:dyDescent="0.25">
      <c r="C340" s="52"/>
    </row>
    <row r="341" spans="3:3" x14ac:dyDescent="0.25">
      <c r="C341" s="52"/>
    </row>
    <row r="342" spans="3:3" x14ac:dyDescent="0.25">
      <c r="C342" s="52"/>
    </row>
    <row r="343" spans="3:3" x14ac:dyDescent="0.25">
      <c r="C343" s="52"/>
    </row>
    <row r="344" spans="3:3" x14ac:dyDescent="0.25">
      <c r="C344" s="52"/>
    </row>
    <row r="345" spans="3:3" x14ac:dyDescent="0.25">
      <c r="C345" s="52"/>
    </row>
    <row r="346" spans="3:3" x14ac:dyDescent="0.25">
      <c r="C346" s="52"/>
    </row>
    <row r="347" spans="3:3" x14ac:dyDescent="0.25">
      <c r="C347" s="52"/>
    </row>
    <row r="348" spans="3:3" x14ac:dyDescent="0.25">
      <c r="C348" s="52"/>
    </row>
    <row r="349" spans="3:3" x14ac:dyDescent="0.25">
      <c r="C349" s="52"/>
    </row>
    <row r="350" spans="3:3" x14ac:dyDescent="0.25">
      <c r="C350" s="52"/>
    </row>
    <row r="351" spans="3:3" x14ac:dyDescent="0.25">
      <c r="C351" s="52"/>
    </row>
    <row r="352" spans="3:3" x14ac:dyDescent="0.25">
      <c r="C352" s="52"/>
    </row>
    <row r="353" spans="3:3" x14ac:dyDescent="0.25">
      <c r="C353" s="52"/>
    </row>
    <row r="354" spans="3:3" x14ac:dyDescent="0.25">
      <c r="C354" s="52"/>
    </row>
    <row r="355" spans="3:3" x14ac:dyDescent="0.25">
      <c r="C355" s="52"/>
    </row>
    <row r="356" spans="3:3" x14ac:dyDescent="0.25">
      <c r="C356" s="52"/>
    </row>
    <row r="357" spans="3:3" x14ac:dyDescent="0.25">
      <c r="C357" s="52"/>
    </row>
    <row r="358" spans="3:3" x14ac:dyDescent="0.25">
      <c r="C358" s="52"/>
    </row>
    <row r="359" spans="3:3" x14ac:dyDescent="0.25">
      <c r="C359" s="52"/>
    </row>
    <row r="360" spans="3:3" x14ac:dyDescent="0.25">
      <c r="C360" s="52"/>
    </row>
    <row r="361" spans="3:3" x14ac:dyDescent="0.25">
      <c r="C361" s="52"/>
    </row>
    <row r="362" spans="3:3" x14ac:dyDescent="0.25">
      <c r="C362" s="52"/>
    </row>
    <row r="363" spans="3:3" x14ac:dyDescent="0.25">
      <c r="C363" s="52"/>
    </row>
    <row r="364" spans="3:3" x14ac:dyDescent="0.25">
      <c r="C364" s="52"/>
    </row>
    <row r="365" spans="3:3" x14ac:dyDescent="0.25">
      <c r="C365" s="52"/>
    </row>
    <row r="366" spans="3:3" x14ac:dyDescent="0.25">
      <c r="C366" s="52"/>
    </row>
    <row r="367" spans="3:3" x14ac:dyDescent="0.25">
      <c r="C367" s="52"/>
    </row>
    <row r="368" spans="3:3" x14ac:dyDescent="0.25">
      <c r="C368" s="52"/>
    </row>
    <row r="369" spans="3:3" x14ac:dyDescent="0.25">
      <c r="C369" s="52"/>
    </row>
    <row r="370" spans="3:3" x14ac:dyDescent="0.25">
      <c r="C370" s="52"/>
    </row>
    <row r="371" spans="3:3" x14ac:dyDescent="0.25">
      <c r="C371" s="52"/>
    </row>
    <row r="372" spans="3:3" x14ac:dyDescent="0.25">
      <c r="C372" s="52"/>
    </row>
    <row r="373" spans="3:3" x14ac:dyDescent="0.25">
      <c r="C373" s="52"/>
    </row>
    <row r="374" spans="3:3" x14ac:dyDescent="0.25">
      <c r="C374" s="52"/>
    </row>
    <row r="375" spans="3:3" x14ac:dyDescent="0.25">
      <c r="C375" s="52"/>
    </row>
    <row r="376" spans="3:3" x14ac:dyDescent="0.25">
      <c r="C376" s="52"/>
    </row>
    <row r="377" spans="3:3" x14ac:dyDescent="0.25">
      <c r="C377" s="52"/>
    </row>
    <row r="378" spans="3:3" x14ac:dyDescent="0.25">
      <c r="C378" s="52"/>
    </row>
    <row r="379" spans="3:3" x14ac:dyDescent="0.25">
      <c r="C379" s="52"/>
    </row>
    <row r="380" spans="3:3" x14ac:dyDescent="0.25">
      <c r="C380" s="52"/>
    </row>
    <row r="381" spans="3:3" x14ac:dyDescent="0.25">
      <c r="C381" s="52"/>
    </row>
    <row r="382" spans="3:3" x14ac:dyDescent="0.25">
      <c r="C382" s="52"/>
    </row>
    <row r="383" spans="3:3" x14ac:dyDescent="0.25">
      <c r="C383" s="52"/>
    </row>
    <row r="384" spans="3:3" x14ac:dyDescent="0.25">
      <c r="C384" s="52"/>
    </row>
    <row r="385" spans="3:3" x14ac:dyDescent="0.25">
      <c r="C385" s="52"/>
    </row>
    <row r="386" spans="3:3" x14ac:dyDescent="0.25">
      <c r="C386" s="52"/>
    </row>
    <row r="387" spans="3:3" x14ac:dyDescent="0.25">
      <c r="C387" s="52"/>
    </row>
    <row r="388" spans="3:3" x14ac:dyDescent="0.25">
      <c r="C388" s="52"/>
    </row>
    <row r="389" spans="3:3" x14ac:dyDescent="0.25">
      <c r="C389" s="52"/>
    </row>
    <row r="390" spans="3:3" x14ac:dyDescent="0.25">
      <c r="C390" s="52"/>
    </row>
    <row r="391" spans="3:3" x14ac:dyDescent="0.25">
      <c r="C391" s="52"/>
    </row>
    <row r="392" spans="3:3" x14ac:dyDescent="0.25">
      <c r="C392" s="52"/>
    </row>
    <row r="393" spans="3:3" x14ac:dyDescent="0.25">
      <c r="C393" s="52"/>
    </row>
    <row r="394" spans="3:3" x14ac:dyDescent="0.25">
      <c r="C394" s="52"/>
    </row>
    <row r="395" spans="3:3" x14ac:dyDescent="0.25">
      <c r="C395" s="52"/>
    </row>
    <row r="396" spans="3:3" x14ac:dyDescent="0.25">
      <c r="C396" s="52"/>
    </row>
    <row r="397" spans="3:3" x14ac:dyDescent="0.25">
      <c r="C397" s="52"/>
    </row>
    <row r="398" spans="3:3" x14ac:dyDescent="0.25">
      <c r="C398" s="52"/>
    </row>
    <row r="399" spans="3:3" x14ac:dyDescent="0.25">
      <c r="C399" s="52"/>
    </row>
    <row r="400" spans="3:3" x14ac:dyDescent="0.25">
      <c r="C400" s="52"/>
    </row>
    <row r="401" spans="3:3" x14ac:dyDescent="0.25">
      <c r="C401" s="52"/>
    </row>
    <row r="402" spans="3:3" x14ac:dyDescent="0.25">
      <c r="C402" s="52"/>
    </row>
    <row r="403" spans="3:3" x14ac:dyDescent="0.25">
      <c r="C403" s="52"/>
    </row>
    <row r="404" spans="3:3" x14ac:dyDescent="0.25">
      <c r="C404" s="52"/>
    </row>
    <row r="405" spans="3:3" x14ac:dyDescent="0.25">
      <c r="C405" s="52"/>
    </row>
    <row r="406" spans="3:3" x14ac:dyDescent="0.25">
      <c r="C406" s="52"/>
    </row>
    <row r="407" spans="3:3" x14ac:dyDescent="0.25">
      <c r="C407" s="52"/>
    </row>
    <row r="408" spans="3:3" x14ac:dyDescent="0.25">
      <c r="C408" s="52"/>
    </row>
    <row r="409" spans="3:3" x14ac:dyDescent="0.25">
      <c r="C409" s="52"/>
    </row>
    <row r="410" spans="3:3" x14ac:dyDescent="0.25">
      <c r="C410" s="52"/>
    </row>
    <row r="411" spans="3:3" x14ac:dyDescent="0.25">
      <c r="C411" s="52"/>
    </row>
    <row r="412" spans="3:3" x14ac:dyDescent="0.25">
      <c r="C412" s="52"/>
    </row>
    <row r="413" spans="3:3" x14ac:dyDescent="0.25">
      <c r="C413" s="52"/>
    </row>
    <row r="414" spans="3:3" x14ac:dyDescent="0.25">
      <c r="C414" s="52"/>
    </row>
    <row r="415" spans="3:3" x14ac:dyDescent="0.25">
      <c r="C415" s="52"/>
    </row>
    <row r="416" spans="3:3" x14ac:dyDescent="0.25">
      <c r="C416" s="52"/>
    </row>
    <row r="417" spans="3:3" x14ac:dyDescent="0.25">
      <c r="C417" s="52"/>
    </row>
    <row r="418" spans="3:3" x14ac:dyDescent="0.25">
      <c r="C418" s="52"/>
    </row>
    <row r="419" spans="3:3" x14ac:dyDescent="0.25">
      <c r="C419" s="52"/>
    </row>
    <row r="420" spans="3:3" x14ac:dyDescent="0.25">
      <c r="C420" s="52"/>
    </row>
    <row r="421" spans="3:3" x14ac:dyDescent="0.25">
      <c r="C421" s="52"/>
    </row>
    <row r="422" spans="3:3" x14ac:dyDescent="0.25">
      <c r="C422" s="52"/>
    </row>
    <row r="423" spans="3:3" x14ac:dyDescent="0.25">
      <c r="C423" s="52"/>
    </row>
    <row r="424" spans="3:3" x14ac:dyDescent="0.25">
      <c r="C424" s="52"/>
    </row>
    <row r="425" spans="3:3" x14ac:dyDescent="0.25">
      <c r="C425" s="52"/>
    </row>
    <row r="426" spans="3:3" x14ac:dyDescent="0.25">
      <c r="C426" s="52"/>
    </row>
    <row r="427" spans="3:3" x14ac:dyDescent="0.25">
      <c r="C427" s="52"/>
    </row>
    <row r="428" spans="3:3" x14ac:dyDescent="0.25">
      <c r="C428" s="52"/>
    </row>
    <row r="429" spans="3:3" x14ac:dyDescent="0.25">
      <c r="C429" s="52"/>
    </row>
    <row r="430" spans="3:3" x14ac:dyDescent="0.25">
      <c r="C430" s="52"/>
    </row>
    <row r="431" spans="3:3" x14ac:dyDescent="0.25">
      <c r="C431" s="52"/>
    </row>
    <row r="432" spans="3:3" x14ac:dyDescent="0.25">
      <c r="C432" s="52"/>
    </row>
    <row r="433" spans="3:3" x14ac:dyDescent="0.25">
      <c r="C433" s="52"/>
    </row>
    <row r="434" spans="3:3" x14ac:dyDescent="0.25">
      <c r="C434" s="52"/>
    </row>
    <row r="435" spans="3:3" x14ac:dyDescent="0.25">
      <c r="C435" s="52"/>
    </row>
    <row r="436" spans="3:3" x14ac:dyDescent="0.25">
      <c r="C436" s="52"/>
    </row>
    <row r="437" spans="3:3" x14ac:dyDescent="0.25">
      <c r="C437" s="52"/>
    </row>
    <row r="438" spans="3:3" x14ac:dyDescent="0.25">
      <c r="C438" s="52"/>
    </row>
    <row r="439" spans="3:3" x14ac:dyDescent="0.25">
      <c r="C439" s="52"/>
    </row>
    <row r="440" spans="3:3" x14ac:dyDescent="0.25">
      <c r="C440" s="52"/>
    </row>
    <row r="441" spans="3:3" x14ac:dyDescent="0.25">
      <c r="C441" s="52"/>
    </row>
    <row r="442" spans="3:3" x14ac:dyDescent="0.25">
      <c r="C442" s="52"/>
    </row>
    <row r="443" spans="3:3" x14ac:dyDescent="0.25">
      <c r="C443" s="52"/>
    </row>
    <row r="444" spans="3:3" x14ac:dyDescent="0.25">
      <c r="C444" s="52"/>
    </row>
    <row r="445" spans="3:3" x14ac:dyDescent="0.25">
      <c r="C445" s="52"/>
    </row>
    <row r="446" spans="3:3" x14ac:dyDescent="0.25">
      <c r="C446" s="52"/>
    </row>
    <row r="447" spans="3:3" x14ac:dyDescent="0.25">
      <c r="C447" s="52"/>
    </row>
    <row r="448" spans="3:3" x14ac:dyDescent="0.25">
      <c r="C448" s="52"/>
    </row>
    <row r="449" spans="3:3" x14ac:dyDescent="0.25">
      <c r="C449" s="52"/>
    </row>
    <row r="450" spans="3:3" x14ac:dyDescent="0.25">
      <c r="C450" s="52"/>
    </row>
    <row r="451" spans="3:3" x14ac:dyDescent="0.25">
      <c r="C451" s="52"/>
    </row>
    <row r="452" spans="3:3" x14ac:dyDescent="0.25">
      <c r="C452" s="52"/>
    </row>
    <row r="453" spans="3:3" x14ac:dyDescent="0.25">
      <c r="C453" s="52"/>
    </row>
    <row r="454" spans="3:3" x14ac:dyDescent="0.25">
      <c r="C454" s="52"/>
    </row>
    <row r="455" spans="3:3" x14ac:dyDescent="0.25">
      <c r="C455" s="52"/>
    </row>
    <row r="456" spans="3:3" x14ac:dyDescent="0.25">
      <c r="C456" s="52"/>
    </row>
    <row r="457" spans="3:3" x14ac:dyDescent="0.25">
      <c r="C457" s="52"/>
    </row>
    <row r="458" spans="3:3" x14ac:dyDescent="0.25">
      <c r="C458" s="52"/>
    </row>
    <row r="459" spans="3:3" x14ac:dyDescent="0.25">
      <c r="C459" s="52"/>
    </row>
    <row r="460" spans="3:3" x14ac:dyDescent="0.25">
      <c r="C460" s="52"/>
    </row>
    <row r="461" spans="3:3" x14ac:dyDescent="0.25">
      <c r="C461" s="52"/>
    </row>
    <row r="462" spans="3:3" x14ac:dyDescent="0.25">
      <c r="C462" s="52"/>
    </row>
    <row r="463" spans="3:3" x14ac:dyDescent="0.25">
      <c r="C463" s="52"/>
    </row>
    <row r="464" spans="3:3" x14ac:dyDescent="0.25">
      <c r="C464" s="52"/>
    </row>
    <row r="465" spans="3:3" x14ac:dyDescent="0.25">
      <c r="C465" s="52"/>
    </row>
    <row r="466" spans="3:3" x14ac:dyDescent="0.25">
      <c r="C466" s="52"/>
    </row>
    <row r="467" spans="3:3" x14ac:dyDescent="0.25">
      <c r="C467" s="52"/>
    </row>
    <row r="468" spans="3:3" x14ac:dyDescent="0.25">
      <c r="C468" s="52"/>
    </row>
    <row r="469" spans="3:3" x14ac:dyDescent="0.25">
      <c r="C469" s="52"/>
    </row>
    <row r="470" spans="3:3" x14ac:dyDescent="0.25">
      <c r="C470" s="52"/>
    </row>
    <row r="471" spans="3:3" x14ac:dyDescent="0.25">
      <c r="C471" s="52"/>
    </row>
    <row r="472" spans="3:3" x14ac:dyDescent="0.25">
      <c r="C472" s="52"/>
    </row>
    <row r="473" spans="3:3" x14ac:dyDescent="0.25">
      <c r="C473" s="52"/>
    </row>
    <row r="474" spans="3:3" x14ac:dyDescent="0.25">
      <c r="C474" s="52"/>
    </row>
    <row r="475" spans="3:3" x14ac:dyDescent="0.25">
      <c r="C475" s="52"/>
    </row>
    <row r="476" spans="3:3" x14ac:dyDescent="0.25">
      <c r="C476" s="52"/>
    </row>
    <row r="477" spans="3:3" x14ac:dyDescent="0.25">
      <c r="C477" s="52"/>
    </row>
    <row r="478" spans="3:3" x14ac:dyDescent="0.25">
      <c r="C478" s="52"/>
    </row>
    <row r="479" spans="3:3" x14ac:dyDescent="0.25">
      <c r="C479" s="52"/>
    </row>
    <row r="480" spans="3:3" x14ac:dyDescent="0.25">
      <c r="C480" s="52"/>
    </row>
    <row r="481" spans="3:3" x14ac:dyDescent="0.25">
      <c r="C481" s="52"/>
    </row>
    <row r="482" spans="3:3" x14ac:dyDescent="0.25">
      <c r="C482" s="52"/>
    </row>
    <row r="483" spans="3:3" x14ac:dyDescent="0.25">
      <c r="C483" s="52"/>
    </row>
    <row r="484" spans="3:3" x14ac:dyDescent="0.25">
      <c r="C484" s="52"/>
    </row>
    <row r="485" spans="3:3" x14ac:dyDescent="0.25">
      <c r="C485" s="52"/>
    </row>
    <row r="486" spans="3:3" x14ac:dyDescent="0.25">
      <c r="C486" s="52"/>
    </row>
    <row r="487" spans="3:3" x14ac:dyDescent="0.25">
      <c r="C487" s="52"/>
    </row>
    <row r="488" spans="3:3" x14ac:dyDescent="0.25">
      <c r="C488" s="52"/>
    </row>
    <row r="489" spans="3:3" x14ac:dyDescent="0.25">
      <c r="C489" s="52"/>
    </row>
    <row r="490" spans="3:3" x14ac:dyDescent="0.25">
      <c r="C490" s="52"/>
    </row>
    <row r="491" spans="3:3" x14ac:dyDescent="0.25">
      <c r="C491" s="52"/>
    </row>
    <row r="492" spans="3:3" x14ac:dyDescent="0.25">
      <c r="C492" s="52"/>
    </row>
    <row r="493" spans="3:3" x14ac:dyDescent="0.25">
      <c r="C493" s="52"/>
    </row>
    <row r="494" spans="3:3" x14ac:dyDescent="0.25">
      <c r="C494" s="52"/>
    </row>
    <row r="495" spans="3:3" x14ac:dyDescent="0.25">
      <c r="C495" s="52"/>
    </row>
    <row r="496" spans="3:3" x14ac:dyDescent="0.25">
      <c r="C496" s="52"/>
    </row>
    <row r="497" spans="3:3" x14ac:dyDescent="0.25">
      <c r="C497" s="52"/>
    </row>
    <row r="498" spans="3:3" x14ac:dyDescent="0.25">
      <c r="C498" s="52"/>
    </row>
    <row r="499" spans="3:3" x14ac:dyDescent="0.25">
      <c r="C499" s="52"/>
    </row>
    <row r="500" spans="3:3" x14ac:dyDescent="0.25">
      <c r="C500" s="52"/>
    </row>
    <row r="501" spans="3:3" x14ac:dyDescent="0.25">
      <c r="C501" s="52"/>
    </row>
    <row r="502" spans="3:3" x14ac:dyDescent="0.25">
      <c r="C502" s="52"/>
    </row>
    <row r="503" spans="3:3" x14ac:dyDescent="0.25">
      <c r="C503" s="52"/>
    </row>
    <row r="504" spans="3:3" x14ac:dyDescent="0.25">
      <c r="C504" s="52"/>
    </row>
    <row r="505" spans="3:3" x14ac:dyDescent="0.25">
      <c r="C505" s="52"/>
    </row>
    <row r="506" spans="3:3" x14ac:dyDescent="0.25">
      <c r="C506" s="52"/>
    </row>
    <row r="507" spans="3:3" x14ac:dyDescent="0.25">
      <c r="C507" s="52"/>
    </row>
    <row r="508" spans="3:3" x14ac:dyDescent="0.25">
      <c r="C508" s="52"/>
    </row>
    <row r="509" spans="3:3" x14ac:dyDescent="0.25">
      <c r="C509" s="52"/>
    </row>
    <row r="510" spans="3:3" x14ac:dyDescent="0.25">
      <c r="C510" s="52"/>
    </row>
    <row r="511" spans="3:3" x14ac:dyDescent="0.25">
      <c r="C511" s="52"/>
    </row>
    <row r="512" spans="3:3" x14ac:dyDescent="0.25">
      <c r="C512" s="52"/>
    </row>
    <row r="513" spans="3:3" x14ac:dyDescent="0.25">
      <c r="C513" s="52"/>
    </row>
    <row r="514" spans="3:3" x14ac:dyDescent="0.25">
      <c r="C514" s="52"/>
    </row>
    <row r="515" spans="3:3" x14ac:dyDescent="0.25">
      <c r="C515" s="52"/>
    </row>
    <row r="516" spans="3:3" x14ac:dyDescent="0.25">
      <c r="C516" s="52"/>
    </row>
    <row r="517" spans="3:3" x14ac:dyDescent="0.25">
      <c r="C517" s="52"/>
    </row>
    <row r="518" spans="3:3" x14ac:dyDescent="0.25">
      <c r="C518" s="52"/>
    </row>
    <row r="519" spans="3:3" x14ac:dyDescent="0.25">
      <c r="C519" s="52"/>
    </row>
    <row r="520" spans="3:3" x14ac:dyDescent="0.25">
      <c r="C520" s="52"/>
    </row>
    <row r="521" spans="3:3" x14ac:dyDescent="0.25">
      <c r="C521" s="52"/>
    </row>
    <row r="522" spans="3:3" x14ac:dyDescent="0.25">
      <c r="C522" s="52"/>
    </row>
    <row r="523" spans="3:3" x14ac:dyDescent="0.25">
      <c r="C523" s="52"/>
    </row>
    <row r="524" spans="3:3" x14ac:dyDescent="0.25">
      <c r="C524" s="52"/>
    </row>
  </sheetData>
  <mergeCells count="36">
    <mergeCell ref="B25:O25"/>
    <mergeCell ref="K23:K24"/>
    <mergeCell ref="M23:N23"/>
    <mergeCell ref="O23:O24"/>
    <mergeCell ref="A20:O20"/>
    <mergeCell ref="A22:A24"/>
    <mergeCell ref="B22:B24"/>
    <mergeCell ref="H22:H24"/>
    <mergeCell ref="I22:K22"/>
    <mergeCell ref="L22:L24"/>
    <mergeCell ref="E22:G22"/>
    <mergeCell ref="E23:F23"/>
    <mergeCell ref="G23:G24"/>
    <mergeCell ref="B13:O13"/>
    <mergeCell ref="C22:C24"/>
    <mergeCell ref="B15:O15"/>
    <mergeCell ref="I23:J23"/>
    <mergeCell ref="D22:D24"/>
    <mergeCell ref="B17:O17"/>
    <mergeCell ref="B18:N18"/>
    <mergeCell ref="C81:C82"/>
    <mergeCell ref="B1:O1"/>
    <mergeCell ref="B2:O2"/>
    <mergeCell ref="B3:O3"/>
    <mergeCell ref="B4:O4"/>
    <mergeCell ref="B5:O5"/>
    <mergeCell ref="B6:N6"/>
    <mergeCell ref="B7:O7"/>
    <mergeCell ref="B8:N8"/>
    <mergeCell ref="B9:O9"/>
    <mergeCell ref="B10:N10"/>
    <mergeCell ref="B11:O11"/>
    <mergeCell ref="B12:N12"/>
    <mergeCell ref="M22:O22"/>
    <mergeCell ref="B14:N14"/>
    <mergeCell ref="B16:N16"/>
  </mergeCells>
  <phoneticPr fontId="2" type="noConversion"/>
  <pageMargins left="1.1811023622047245" right="0.39370078740157483" top="0.78740157480314965" bottom="0.78740157480314965" header="0" footer="0"/>
  <pageSetup paperSize="9" scale="96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759"/>
  <sheetViews>
    <sheetView showZeros="0" zoomScaleNormal="100" workbookViewId="0">
      <selection activeCell="AG27" sqref="AG27"/>
    </sheetView>
  </sheetViews>
  <sheetFormatPr defaultColWidth="9.140625" defaultRowHeight="15" x14ac:dyDescent="0.25"/>
  <cols>
    <col min="1" max="1" width="5" style="204" customWidth="1"/>
    <col min="2" max="2" width="41.5703125" style="2" customWidth="1"/>
    <col min="3" max="3" width="7.140625" style="195" customWidth="1"/>
    <col min="4" max="9" width="10" style="2" hidden="1" customWidth="1"/>
    <col min="10" max="10" width="10.85546875" style="2" hidden="1" customWidth="1"/>
    <col min="11" max="11" width="9.140625" style="2" hidden="1" customWidth="1"/>
    <col min="12" max="14" width="9.7109375" style="2" customWidth="1"/>
    <col min="15" max="15" width="9.42578125" style="2" customWidth="1"/>
    <col min="16" max="16" width="9.7109375" style="204" hidden="1" customWidth="1"/>
    <col min="17" max="22" width="9.140625" style="2" hidden="1" customWidth="1"/>
    <col min="23" max="24" width="0" style="2" hidden="1" customWidth="1"/>
    <col min="25" max="25" width="9.140625" style="2"/>
    <col min="26" max="27" width="0" style="2" hidden="1" customWidth="1"/>
    <col min="28" max="16384" width="9.140625" style="2"/>
  </cols>
  <sheetData>
    <row r="1" spans="2:16" x14ac:dyDescent="0.25">
      <c r="B1" s="709" t="s">
        <v>268</v>
      </c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321"/>
    </row>
    <row r="2" spans="2:16" x14ac:dyDescent="0.25">
      <c r="B2" s="709" t="s">
        <v>467</v>
      </c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321"/>
    </row>
    <row r="3" spans="2:16" x14ac:dyDescent="0.25">
      <c r="B3" s="709" t="s">
        <v>522</v>
      </c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321"/>
    </row>
    <row r="4" spans="2:16" x14ac:dyDescent="0.25">
      <c r="B4" s="709" t="s">
        <v>282</v>
      </c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321"/>
    </row>
    <row r="5" spans="2:16" x14ac:dyDescent="0.25">
      <c r="B5" s="709" t="s">
        <v>531</v>
      </c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321"/>
    </row>
    <row r="6" spans="2:16" x14ac:dyDescent="0.25">
      <c r="B6" s="710" t="s">
        <v>553</v>
      </c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393"/>
      <c r="P6" s="321"/>
    </row>
    <row r="7" spans="2:16" x14ac:dyDescent="0.25">
      <c r="B7" s="709" t="s">
        <v>557</v>
      </c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321"/>
    </row>
    <row r="8" spans="2:16" ht="15" customHeight="1" x14ac:dyDescent="0.25">
      <c r="B8" s="710" t="s">
        <v>559</v>
      </c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508"/>
      <c r="P8" s="321"/>
    </row>
    <row r="9" spans="2:16" hidden="1" x14ac:dyDescent="0.25">
      <c r="B9" s="709" t="s">
        <v>472</v>
      </c>
      <c r="C9" s="709"/>
      <c r="D9" s="70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321"/>
    </row>
    <row r="10" spans="2:16" ht="15" hidden="1" customHeight="1" x14ac:dyDescent="0.25">
      <c r="B10" s="710" t="s">
        <v>334</v>
      </c>
      <c r="C10" s="710"/>
      <c r="D10" s="710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508"/>
      <c r="P10" s="321"/>
    </row>
    <row r="11" spans="2:16" hidden="1" x14ac:dyDescent="0.25">
      <c r="B11" s="709" t="s">
        <v>472</v>
      </c>
      <c r="C11" s="709"/>
      <c r="D11" s="709"/>
      <c r="E11" s="709"/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321"/>
    </row>
    <row r="12" spans="2:16" ht="15" hidden="1" customHeight="1" x14ac:dyDescent="0.25">
      <c r="B12" s="710" t="s">
        <v>334</v>
      </c>
      <c r="C12" s="710"/>
      <c r="D12" s="710"/>
      <c r="E12" s="710"/>
      <c r="F12" s="710"/>
      <c r="G12" s="710"/>
      <c r="H12" s="710"/>
      <c r="I12" s="710"/>
      <c r="J12" s="710"/>
      <c r="K12" s="710"/>
      <c r="L12" s="710"/>
      <c r="M12" s="710"/>
      <c r="N12" s="710"/>
      <c r="O12" s="508"/>
      <c r="P12" s="321"/>
    </row>
    <row r="13" spans="2:16" hidden="1" x14ac:dyDescent="0.25">
      <c r="B13" s="709" t="s">
        <v>472</v>
      </c>
      <c r="C13" s="709"/>
      <c r="D13" s="709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321"/>
    </row>
    <row r="14" spans="2:16" ht="15" hidden="1" customHeight="1" x14ac:dyDescent="0.25">
      <c r="B14" s="710" t="s">
        <v>334</v>
      </c>
      <c r="C14" s="710"/>
      <c r="D14" s="710"/>
      <c r="E14" s="710"/>
      <c r="F14" s="710"/>
      <c r="G14" s="710"/>
      <c r="H14" s="710"/>
      <c r="I14" s="710"/>
      <c r="J14" s="710"/>
      <c r="K14" s="710"/>
      <c r="L14" s="710"/>
      <c r="M14" s="710"/>
      <c r="N14" s="710"/>
      <c r="O14" s="508"/>
      <c r="P14" s="321"/>
    </row>
    <row r="15" spans="2:16" hidden="1" x14ac:dyDescent="0.25">
      <c r="B15" s="709" t="s">
        <v>472</v>
      </c>
      <c r="C15" s="709"/>
      <c r="D15" s="709"/>
      <c r="E15" s="709"/>
      <c r="F15" s="709"/>
      <c r="G15" s="709"/>
      <c r="H15" s="709"/>
      <c r="I15" s="709"/>
      <c r="J15" s="709"/>
      <c r="K15" s="709"/>
      <c r="L15" s="709"/>
      <c r="M15" s="709"/>
      <c r="N15" s="709"/>
      <c r="O15" s="709"/>
      <c r="P15" s="321"/>
    </row>
    <row r="16" spans="2:16" ht="15" hidden="1" customHeight="1" x14ac:dyDescent="0.25">
      <c r="B16" s="710" t="s">
        <v>334</v>
      </c>
      <c r="C16" s="710"/>
      <c r="D16" s="710"/>
      <c r="E16" s="710"/>
      <c r="F16" s="710"/>
      <c r="G16" s="710"/>
      <c r="H16" s="710"/>
      <c r="I16" s="710"/>
      <c r="J16" s="710"/>
      <c r="K16" s="710"/>
      <c r="L16" s="710"/>
      <c r="M16" s="710"/>
      <c r="N16" s="710"/>
      <c r="O16" s="508"/>
      <c r="P16" s="321"/>
    </row>
    <row r="17" spans="1:27" hidden="1" x14ac:dyDescent="0.25">
      <c r="B17" s="709" t="s">
        <v>472</v>
      </c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09"/>
      <c r="N17" s="709"/>
      <c r="O17" s="709"/>
      <c r="P17" s="321"/>
    </row>
    <row r="18" spans="1:27" ht="15" hidden="1" customHeight="1" x14ac:dyDescent="0.25">
      <c r="B18" s="710" t="s">
        <v>334</v>
      </c>
      <c r="C18" s="710"/>
      <c r="D18" s="710"/>
      <c r="E18" s="710"/>
      <c r="F18" s="710"/>
      <c r="G18" s="710"/>
      <c r="H18" s="710"/>
      <c r="I18" s="710"/>
      <c r="J18" s="710"/>
      <c r="K18" s="710"/>
      <c r="L18" s="710"/>
      <c r="M18" s="710"/>
      <c r="N18" s="710"/>
      <c r="O18" s="508"/>
      <c r="P18" s="321"/>
    </row>
    <row r="19" spans="1:27" hidden="1" x14ac:dyDescent="0.25">
      <c r="B19" s="709" t="s">
        <v>472</v>
      </c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09"/>
      <c r="N19" s="709"/>
      <c r="O19" s="709"/>
      <c r="P19" s="321"/>
    </row>
    <row r="20" spans="1:27" ht="15" hidden="1" customHeight="1" x14ac:dyDescent="0.25">
      <c r="B20" s="710" t="s">
        <v>334</v>
      </c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508"/>
      <c r="P20" s="321"/>
    </row>
    <row r="21" spans="1:27" s="276" customFormat="1" x14ac:dyDescent="0.25">
      <c r="A21" s="336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322"/>
    </row>
    <row r="22" spans="1:27" ht="15" customHeight="1" x14ac:dyDescent="0.25">
      <c r="A22" s="611" t="s">
        <v>482</v>
      </c>
      <c r="B22" s="611"/>
      <c r="C22" s="611"/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  <c r="O22" s="611"/>
      <c r="P22" s="323"/>
    </row>
    <row r="23" spans="1:27" ht="17.25" customHeight="1" x14ac:dyDescent="0.25">
      <c r="A23" s="333"/>
      <c r="B23" s="57"/>
      <c r="C23" s="196"/>
      <c r="D23" s="57"/>
      <c r="E23" s="57"/>
      <c r="F23" s="57"/>
      <c r="G23" s="57"/>
      <c r="H23" s="58"/>
      <c r="I23" s="58"/>
      <c r="J23" s="58"/>
      <c r="K23" s="58"/>
      <c r="L23" s="57"/>
      <c r="M23" s="57"/>
      <c r="N23" s="57"/>
      <c r="O23" s="4" t="s">
        <v>306</v>
      </c>
      <c r="P23" s="324"/>
    </row>
    <row r="24" spans="1:27" ht="15" customHeight="1" x14ac:dyDescent="0.25">
      <c r="A24" s="700" t="s">
        <v>5</v>
      </c>
      <c r="B24" s="619" t="s">
        <v>265</v>
      </c>
      <c r="C24" s="705" t="s">
        <v>44</v>
      </c>
      <c r="D24" s="632" t="s">
        <v>276</v>
      </c>
      <c r="E24" s="635" t="s">
        <v>174</v>
      </c>
      <c r="F24" s="636"/>
      <c r="G24" s="637"/>
      <c r="H24" s="622" t="s">
        <v>278</v>
      </c>
      <c r="I24" s="625" t="s">
        <v>174</v>
      </c>
      <c r="J24" s="626"/>
      <c r="K24" s="627"/>
      <c r="L24" s="685" t="s">
        <v>0</v>
      </c>
      <c r="M24" s="631" t="s">
        <v>174</v>
      </c>
      <c r="N24" s="631"/>
      <c r="O24" s="631"/>
      <c r="P24" s="325"/>
    </row>
    <row r="25" spans="1:27" ht="15" customHeight="1" x14ac:dyDescent="0.25">
      <c r="A25" s="701"/>
      <c r="B25" s="620"/>
      <c r="C25" s="706"/>
      <c r="D25" s="633"/>
      <c r="E25" s="635" t="s">
        <v>1</v>
      </c>
      <c r="F25" s="637"/>
      <c r="G25" s="632" t="s">
        <v>2</v>
      </c>
      <c r="H25" s="623"/>
      <c r="I25" s="625" t="s">
        <v>1</v>
      </c>
      <c r="J25" s="627"/>
      <c r="K25" s="622" t="s">
        <v>2</v>
      </c>
      <c r="L25" s="686"/>
      <c r="M25" s="631" t="s">
        <v>1</v>
      </c>
      <c r="N25" s="631"/>
      <c r="O25" s="614" t="s">
        <v>2</v>
      </c>
      <c r="P25" s="326"/>
    </row>
    <row r="26" spans="1:27" ht="32.25" customHeight="1" x14ac:dyDescent="0.25">
      <c r="A26" s="702"/>
      <c r="B26" s="621"/>
      <c r="C26" s="707"/>
      <c r="D26" s="634"/>
      <c r="E26" s="135" t="s">
        <v>3</v>
      </c>
      <c r="F26" s="134" t="s">
        <v>4</v>
      </c>
      <c r="G26" s="634"/>
      <c r="H26" s="624"/>
      <c r="I26" s="136" t="s">
        <v>3</v>
      </c>
      <c r="J26" s="131" t="s">
        <v>4</v>
      </c>
      <c r="K26" s="624"/>
      <c r="L26" s="687"/>
      <c r="M26" s="132" t="s">
        <v>3</v>
      </c>
      <c r="N26" s="130" t="s">
        <v>4</v>
      </c>
      <c r="O26" s="614"/>
      <c r="P26" s="326"/>
    </row>
    <row r="27" spans="1:27" ht="15.95" customHeight="1" x14ac:dyDescent="0.25">
      <c r="A27" s="334" t="s">
        <v>59</v>
      </c>
      <c r="B27" s="704" t="s">
        <v>6</v>
      </c>
      <c r="C27" s="704"/>
      <c r="D27" s="704"/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316"/>
    </row>
    <row r="28" spans="1:27" ht="15" customHeight="1" x14ac:dyDescent="0.25">
      <c r="A28" s="678" t="s">
        <v>163</v>
      </c>
      <c r="B28" s="29" t="s">
        <v>20</v>
      </c>
      <c r="C28" s="528"/>
      <c r="D28" s="285">
        <f>E28+G28</f>
        <v>32.9</v>
      </c>
      <c r="E28" s="448">
        <f>SUM(E30:E36)</f>
        <v>32.9</v>
      </c>
      <c r="F28" s="285">
        <f t="shared" ref="F28:G28" si="0">SUM(F30:F36)</f>
        <v>32.299999999999997</v>
      </c>
      <c r="G28" s="448">
        <f t="shared" si="0"/>
        <v>0</v>
      </c>
      <c r="H28" s="466">
        <f t="shared" ref="H28" si="1">I28+K28</f>
        <v>54.4</v>
      </c>
      <c r="I28" s="466">
        <f>SUM(I30:I36)</f>
        <v>54.4</v>
      </c>
      <c r="J28" s="457">
        <f t="shared" ref="J28:K28" si="2">SUM(J30:J36)</f>
        <v>3.6</v>
      </c>
      <c r="K28" s="477">
        <f t="shared" si="2"/>
        <v>0</v>
      </c>
      <c r="L28" s="461">
        <f t="shared" ref="L28" si="3">M28+O28</f>
        <v>87.3</v>
      </c>
      <c r="M28" s="481">
        <f>SUM(M30:M36)</f>
        <v>87.3</v>
      </c>
      <c r="N28" s="461">
        <f t="shared" ref="N28:O28" si="4">SUM(N30:N36)</f>
        <v>35.900000000000006</v>
      </c>
      <c r="O28" s="558">
        <f t="shared" si="4"/>
        <v>0</v>
      </c>
      <c r="Z28" s="2">
        <f>E28-M28</f>
        <v>-54.4</v>
      </c>
      <c r="AA28" s="2">
        <f>F28-N28</f>
        <v>-3.6000000000000085</v>
      </c>
    </row>
    <row r="29" spans="1:27" ht="15" customHeight="1" x14ac:dyDescent="0.25">
      <c r="A29" s="679"/>
      <c r="B29" s="308" t="s">
        <v>174</v>
      </c>
      <c r="C29" s="529"/>
      <c r="D29" s="284"/>
      <c r="E29" s="361"/>
      <c r="F29" s="284"/>
      <c r="G29" s="361"/>
      <c r="H29" s="473"/>
      <c r="I29" s="473"/>
      <c r="J29" s="423"/>
      <c r="K29" s="455"/>
      <c r="L29" s="456"/>
      <c r="M29" s="479"/>
      <c r="N29" s="456"/>
      <c r="O29" s="501"/>
      <c r="P29" s="327"/>
      <c r="Q29" s="96"/>
      <c r="Z29" s="2">
        <f t="shared" ref="Z29:Z92" si="5">E29-M29</f>
        <v>0</v>
      </c>
      <c r="AA29" s="2">
        <f t="shared" ref="AA29:AA92" si="6">F29-N29</f>
        <v>0</v>
      </c>
    </row>
    <row r="30" spans="1:27" ht="26.25" hidden="1" customHeight="1" x14ac:dyDescent="0.25">
      <c r="A30" s="679"/>
      <c r="B30" s="527" t="s">
        <v>259</v>
      </c>
      <c r="C30" s="441"/>
      <c r="D30" s="284"/>
      <c r="E30" s="284"/>
      <c r="F30" s="284"/>
      <c r="G30" s="284"/>
      <c r="H30" s="423"/>
      <c r="I30" s="423"/>
      <c r="J30" s="423"/>
      <c r="K30" s="423"/>
      <c r="L30" s="178"/>
      <c r="M30" s="178"/>
      <c r="N30" s="178"/>
      <c r="O30" s="178"/>
      <c r="P30" s="288"/>
      <c r="Q30" s="96"/>
      <c r="Z30" s="2">
        <f t="shared" si="5"/>
        <v>0</v>
      </c>
      <c r="AA30" s="2">
        <f t="shared" si="6"/>
        <v>0</v>
      </c>
    </row>
    <row r="31" spans="1:27" ht="26.25" hidden="1" customHeight="1" x14ac:dyDescent="0.25">
      <c r="A31" s="679"/>
      <c r="B31" s="527" t="s">
        <v>328</v>
      </c>
      <c r="C31" s="442"/>
      <c r="D31" s="356">
        <f>E31+G31</f>
        <v>0</v>
      </c>
      <c r="E31" s="356"/>
      <c r="F31" s="356"/>
      <c r="G31" s="356"/>
      <c r="H31" s="438">
        <f t="shared" ref="H31:H77" si="7">I31+K31</f>
        <v>0</v>
      </c>
      <c r="I31" s="438"/>
      <c r="J31" s="438"/>
      <c r="K31" s="438"/>
      <c r="L31" s="283">
        <f t="shared" ref="L31:L34" si="8">M31+O31</f>
        <v>0</v>
      </c>
      <c r="M31" s="283">
        <f t="shared" ref="M31" si="9">E31+I31</f>
        <v>0</v>
      </c>
      <c r="N31" s="283">
        <f t="shared" ref="N31" si="10">F31+J31</f>
        <v>0</v>
      </c>
      <c r="O31" s="283">
        <f t="shared" ref="O31" si="11">G31+K31</f>
        <v>0</v>
      </c>
      <c r="P31" s="327"/>
      <c r="Q31" s="96"/>
      <c r="Z31" s="2">
        <f t="shared" si="5"/>
        <v>0</v>
      </c>
      <c r="AA31" s="2">
        <f t="shared" si="6"/>
        <v>0</v>
      </c>
    </row>
    <row r="32" spans="1:27" ht="25.5" hidden="1" customHeight="1" x14ac:dyDescent="0.25">
      <c r="A32" s="679"/>
      <c r="B32" s="443" t="s">
        <v>314</v>
      </c>
      <c r="C32" s="442"/>
      <c r="D32" s="356"/>
      <c r="E32" s="356"/>
      <c r="F32" s="356"/>
      <c r="G32" s="356"/>
      <c r="H32" s="438">
        <f t="shared" si="7"/>
        <v>0</v>
      </c>
      <c r="I32" s="438"/>
      <c r="J32" s="438"/>
      <c r="K32" s="438"/>
      <c r="L32" s="283">
        <f t="shared" ref="L32:L33" si="12">M32+O32</f>
        <v>0</v>
      </c>
      <c r="M32" s="283">
        <f t="shared" ref="M32:M33" si="13">E32+I32</f>
        <v>0</v>
      </c>
      <c r="N32" s="283">
        <f t="shared" ref="N32:N33" si="14">F32+J32</f>
        <v>0</v>
      </c>
      <c r="O32" s="283">
        <f t="shared" ref="O32:O33" si="15">G32+K32</f>
        <v>0</v>
      </c>
      <c r="P32" s="327"/>
      <c r="Q32" s="96"/>
      <c r="Z32" s="2">
        <f t="shared" si="5"/>
        <v>0</v>
      </c>
      <c r="AA32" s="2">
        <f t="shared" si="6"/>
        <v>0</v>
      </c>
    </row>
    <row r="33" spans="1:27" ht="63.75" x14ac:dyDescent="0.25">
      <c r="A33" s="679"/>
      <c r="B33" s="443" t="s">
        <v>457</v>
      </c>
      <c r="C33" s="200" t="s">
        <v>9</v>
      </c>
      <c r="D33" s="285">
        <f>E33+G33</f>
        <v>0</v>
      </c>
      <c r="E33" s="356"/>
      <c r="F33" s="356"/>
      <c r="G33" s="356"/>
      <c r="H33" s="423">
        <f t="shared" si="7"/>
        <v>54.4</v>
      </c>
      <c r="I33" s="438">
        <v>54.4</v>
      </c>
      <c r="J33" s="438">
        <v>3.6</v>
      </c>
      <c r="K33" s="438"/>
      <c r="L33" s="283">
        <f t="shared" si="12"/>
        <v>54.4</v>
      </c>
      <c r="M33" s="283">
        <f t="shared" si="13"/>
        <v>54.4</v>
      </c>
      <c r="N33" s="283">
        <f t="shared" si="14"/>
        <v>3.6</v>
      </c>
      <c r="O33" s="283">
        <f t="shared" si="15"/>
        <v>0</v>
      </c>
      <c r="P33" s="327"/>
      <c r="Q33" s="96"/>
      <c r="Z33" s="2">
        <f t="shared" si="5"/>
        <v>-54.4</v>
      </c>
      <c r="AA33" s="2">
        <f t="shared" si="6"/>
        <v>-3.6</v>
      </c>
    </row>
    <row r="34" spans="1:27" ht="25.5" x14ac:dyDescent="0.25">
      <c r="A34" s="679"/>
      <c r="B34" s="443" t="s">
        <v>495</v>
      </c>
      <c r="C34" s="444" t="s">
        <v>41</v>
      </c>
      <c r="D34" s="356">
        <f>E34+G34</f>
        <v>23.7</v>
      </c>
      <c r="E34" s="356">
        <v>23.7</v>
      </c>
      <c r="F34" s="356">
        <v>23.3</v>
      </c>
      <c r="G34" s="356"/>
      <c r="H34" s="438">
        <f t="shared" si="7"/>
        <v>0</v>
      </c>
      <c r="I34" s="438"/>
      <c r="J34" s="438"/>
      <c r="K34" s="438"/>
      <c r="L34" s="283">
        <f t="shared" si="8"/>
        <v>23.7</v>
      </c>
      <c r="M34" s="283">
        <f t="shared" ref="M34" si="16">E34+I34</f>
        <v>23.7</v>
      </c>
      <c r="N34" s="283">
        <f t="shared" ref="N34" si="17">F34+J34</f>
        <v>23.3</v>
      </c>
      <c r="O34" s="283">
        <f t="shared" ref="O34" si="18">G34+K34</f>
        <v>0</v>
      </c>
      <c r="P34" s="288"/>
      <c r="Q34" s="96"/>
      <c r="Z34" s="2">
        <f t="shared" si="5"/>
        <v>0</v>
      </c>
      <c r="AA34" s="2">
        <f t="shared" si="6"/>
        <v>0</v>
      </c>
    </row>
    <row r="35" spans="1:27" ht="39" hidden="1" x14ac:dyDescent="0.25">
      <c r="A35" s="679"/>
      <c r="B35" s="527" t="s">
        <v>258</v>
      </c>
      <c r="C35" s="440" t="s">
        <v>22</v>
      </c>
      <c r="D35" s="285">
        <f t="shared" ref="D35" si="19">E35+G35</f>
        <v>0</v>
      </c>
      <c r="E35" s="356"/>
      <c r="F35" s="356"/>
      <c r="G35" s="356"/>
      <c r="H35" s="438">
        <f t="shared" si="7"/>
        <v>0</v>
      </c>
      <c r="I35" s="438"/>
      <c r="J35" s="438"/>
      <c r="K35" s="438"/>
      <c r="L35" s="283">
        <f t="shared" ref="L35" si="20">M35+O35</f>
        <v>0</v>
      </c>
      <c r="M35" s="283">
        <f t="shared" ref="M35" si="21">E35+I35</f>
        <v>0</v>
      </c>
      <c r="N35" s="283">
        <f t="shared" ref="N35" si="22">F35+J35</f>
        <v>0</v>
      </c>
      <c r="O35" s="283">
        <f t="shared" ref="O35" si="23">G35+K35</f>
        <v>0</v>
      </c>
      <c r="P35" s="288"/>
      <c r="Q35" s="96"/>
      <c r="Z35" s="2">
        <f t="shared" si="5"/>
        <v>0</v>
      </c>
      <c r="AA35" s="2">
        <f t="shared" si="6"/>
        <v>0</v>
      </c>
    </row>
    <row r="36" spans="1:27" ht="25.5" x14ac:dyDescent="0.25">
      <c r="A36" s="688"/>
      <c r="B36" s="531" t="s">
        <v>498</v>
      </c>
      <c r="C36" s="362">
        <v>10</v>
      </c>
      <c r="D36" s="356">
        <f t="shared" ref="D36" si="24">E36+G36</f>
        <v>9.1999999999999993</v>
      </c>
      <c r="E36" s="356">
        <v>9.1999999999999993</v>
      </c>
      <c r="F36" s="356">
        <v>9</v>
      </c>
      <c r="G36" s="356"/>
      <c r="H36" s="438">
        <f t="shared" ref="H36" si="25">I36+K36</f>
        <v>0</v>
      </c>
      <c r="I36" s="438"/>
      <c r="J36" s="438"/>
      <c r="K36" s="438"/>
      <c r="L36" s="283">
        <f t="shared" ref="L36" si="26">M36+O36</f>
        <v>9.1999999999999993</v>
      </c>
      <c r="M36" s="283">
        <f t="shared" ref="M36" si="27">E36+I36</f>
        <v>9.1999999999999993</v>
      </c>
      <c r="N36" s="283">
        <f t="shared" ref="N36" si="28">F36+J36</f>
        <v>9</v>
      </c>
      <c r="O36" s="283">
        <f t="shared" ref="O36" si="29">G36+K36</f>
        <v>0</v>
      </c>
      <c r="P36" s="288"/>
      <c r="Q36" s="96"/>
      <c r="Z36" s="2">
        <f t="shared" si="5"/>
        <v>0</v>
      </c>
      <c r="AA36" s="2">
        <f t="shared" si="6"/>
        <v>0</v>
      </c>
    </row>
    <row r="37" spans="1:27" ht="15" hidden="1" customHeight="1" x14ac:dyDescent="0.25">
      <c r="A37" s="39" t="s">
        <v>60</v>
      </c>
      <c r="B37" s="6" t="s">
        <v>7</v>
      </c>
      <c r="C37" s="436"/>
      <c r="D37" s="309">
        <f>E37+G37</f>
        <v>0</v>
      </c>
      <c r="E37" s="284">
        <f>E38+E39+E40</f>
        <v>0</v>
      </c>
      <c r="F37" s="284">
        <f>F38+F39+F40</f>
        <v>0</v>
      </c>
      <c r="G37" s="284">
        <f>G38+G39+G40</f>
        <v>0</v>
      </c>
      <c r="H37" s="320">
        <f>I37+K37</f>
        <v>0</v>
      </c>
      <c r="I37" s="423"/>
      <c r="J37" s="423"/>
      <c r="K37" s="423">
        <f>K38+K39+K40</f>
        <v>0</v>
      </c>
      <c r="L37" s="179">
        <f t="shared" ref="L37:L82" si="30">M37+O37</f>
        <v>0</v>
      </c>
      <c r="M37" s="178">
        <f>M38+M39+M40</f>
        <v>0</v>
      </c>
      <c r="N37" s="178">
        <f>N38+N39+N40</f>
        <v>0</v>
      </c>
      <c r="O37" s="178">
        <f>O38+O39+O40</f>
        <v>0</v>
      </c>
      <c r="P37" s="215"/>
      <c r="Q37" s="96"/>
      <c r="Z37" s="2">
        <f t="shared" si="5"/>
        <v>0</v>
      </c>
      <c r="AA37" s="2">
        <f t="shared" si="6"/>
        <v>0</v>
      </c>
    </row>
    <row r="38" spans="1:27" ht="15" hidden="1" customHeight="1" x14ac:dyDescent="0.25">
      <c r="A38" s="39"/>
      <c r="B38" s="693" t="s">
        <v>328</v>
      </c>
      <c r="C38" s="374" t="s">
        <v>9</v>
      </c>
      <c r="D38" s="356">
        <f t="shared" ref="D38:D81" si="31">E38+G38</f>
        <v>0</v>
      </c>
      <c r="E38" s="356"/>
      <c r="F38" s="356"/>
      <c r="G38" s="356"/>
      <c r="H38" s="457">
        <f t="shared" si="7"/>
        <v>0</v>
      </c>
      <c r="I38" s="438"/>
      <c r="J38" s="438"/>
      <c r="K38" s="458"/>
      <c r="L38" s="169">
        <f t="shared" si="30"/>
        <v>0</v>
      </c>
      <c r="M38" s="169">
        <f t="shared" ref="M38:O40" si="32">E38+I38</f>
        <v>0</v>
      </c>
      <c r="N38" s="169">
        <f t="shared" si="32"/>
        <v>0</v>
      </c>
      <c r="O38" s="169">
        <f t="shared" si="32"/>
        <v>0</v>
      </c>
      <c r="P38" s="327"/>
      <c r="Q38" s="96"/>
      <c r="Z38" s="2">
        <f t="shared" si="5"/>
        <v>0</v>
      </c>
      <c r="AA38" s="2">
        <f t="shared" si="6"/>
        <v>0</v>
      </c>
    </row>
    <row r="39" spans="1:27" ht="15" hidden="1" customHeight="1" x14ac:dyDescent="0.25">
      <c r="A39" s="39"/>
      <c r="B39" s="693"/>
      <c r="C39" s="374" t="s">
        <v>22</v>
      </c>
      <c r="D39" s="356">
        <f t="shared" si="31"/>
        <v>0</v>
      </c>
      <c r="E39" s="356"/>
      <c r="F39" s="356"/>
      <c r="G39" s="356"/>
      <c r="H39" s="457">
        <f t="shared" si="7"/>
        <v>0</v>
      </c>
      <c r="I39" s="438"/>
      <c r="J39" s="438"/>
      <c r="K39" s="458"/>
      <c r="L39" s="169">
        <f t="shared" si="30"/>
        <v>0</v>
      </c>
      <c r="M39" s="169">
        <f t="shared" si="32"/>
        <v>0</v>
      </c>
      <c r="N39" s="169">
        <f t="shared" si="32"/>
        <v>0</v>
      </c>
      <c r="O39" s="169">
        <f t="shared" si="32"/>
        <v>0</v>
      </c>
      <c r="P39" s="327"/>
      <c r="Q39" s="96"/>
      <c r="Z39" s="2">
        <f t="shared" si="5"/>
        <v>0</v>
      </c>
      <c r="AA39" s="2">
        <f t="shared" si="6"/>
        <v>0</v>
      </c>
    </row>
    <row r="40" spans="1:27" ht="15" hidden="1" customHeight="1" x14ac:dyDescent="0.25">
      <c r="A40" s="39"/>
      <c r="B40" s="694"/>
      <c r="C40" s="362">
        <v>10</v>
      </c>
      <c r="D40" s="356">
        <f t="shared" si="31"/>
        <v>0</v>
      </c>
      <c r="E40" s="356"/>
      <c r="F40" s="356"/>
      <c r="G40" s="356"/>
      <c r="H40" s="457">
        <f t="shared" si="7"/>
        <v>0</v>
      </c>
      <c r="I40" s="438"/>
      <c r="J40" s="438"/>
      <c r="K40" s="458"/>
      <c r="L40" s="169">
        <f t="shared" si="30"/>
        <v>0</v>
      </c>
      <c r="M40" s="169">
        <f t="shared" si="32"/>
        <v>0</v>
      </c>
      <c r="N40" s="169">
        <f t="shared" si="32"/>
        <v>0</v>
      </c>
      <c r="O40" s="169">
        <f t="shared" si="32"/>
        <v>0</v>
      </c>
      <c r="P40" s="327"/>
      <c r="Q40" s="96"/>
      <c r="Z40" s="2">
        <f t="shared" si="5"/>
        <v>0</v>
      </c>
      <c r="AA40" s="2">
        <f t="shared" si="6"/>
        <v>0</v>
      </c>
    </row>
    <row r="41" spans="1:27" ht="15" hidden="1" customHeight="1" x14ac:dyDescent="0.25">
      <c r="A41" s="32" t="s">
        <v>61</v>
      </c>
      <c r="B41" s="17" t="s">
        <v>10</v>
      </c>
      <c r="C41" s="374"/>
      <c r="D41" s="285">
        <f>E41+G41</f>
        <v>0</v>
      </c>
      <c r="E41" s="356">
        <f>E42+E43+E44</f>
        <v>0</v>
      </c>
      <c r="F41" s="356">
        <f>F42+F43+F44</f>
        <v>0</v>
      </c>
      <c r="G41" s="356">
        <f>G42+G43+G44</f>
        <v>0</v>
      </c>
      <c r="H41" s="457">
        <f t="shared" si="7"/>
        <v>0</v>
      </c>
      <c r="I41" s="438">
        <f>I42+I43+I44</f>
        <v>0</v>
      </c>
      <c r="J41" s="438">
        <f>J42+J43+J44</f>
        <v>0</v>
      </c>
      <c r="K41" s="438">
        <f>K42+K43+K44</f>
        <v>0</v>
      </c>
      <c r="L41" s="169">
        <f t="shared" si="30"/>
        <v>0</v>
      </c>
      <c r="M41" s="283">
        <f>M42+M43+M44</f>
        <v>0</v>
      </c>
      <c r="N41" s="283">
        <f>N42+N43+N44</f>
        <v>0</v>
      </c>
      <c r="O41" s="283">
        <f>O42+O43+O44</f>
        <v>0</v>
      </c>
      <c r="P41" s="215"/>
      <c r="Q41" s="96"/>
      <c r="Z41" s="2">
        <f t="shared" si="5"/>
        <v>0</v>
      </c>
      <c r="AA41" s="2">
        <f t="shared" si="6"/>
        <v>0</v>
      </c>
    </row>
    <row r="42" spans="1:27" ht="15" hidden="1" customHeight="1" x14ac:dyDescent="0.25">
      <c r="A42" s="39"/>
      <c r="B42" s="693" t="s">
        <v>328</v>
      </c>
      <c r="C42" s="374" t="s">
        <v>9</v>
      </c>
      <c r="D42" s="356">
        <f t="shared" si="31"/>
        <v>0</v>
      </c>
      <c r="E42" s="356"/>
      <c r="F42" s="356"/>
      <c r="G42" s="356"/>
      <c r="H42" s="457">
        <f t="shared" si="7"/>
        <v>0</v>
      </c>
      <c r="I42" s="438"/>
      <c r="J42" s="438"/>
      <c r="K42" s="458"/>
      <c r="L42" s="169">
        <f t="shared" si="30"/>
        <v>0</v>
      </c>
      <c r="M42" s="169">
        <f t="shared" ref="M42:O44" si="33">E42+I42</f>
        <v>0</v>
      </c>
      <c r="N42" s="169">
        <f t="shared" si="33"/>
        <v>0</v>
      </c>
      <c r="O42" s="169">
        <f t="shared" si="33"/>
        <v>0</v>
      </c>
      <c r="P42" s="327"/>
      <c r="Q42" s="96"/>
      <c r="Z42" s="2">
        <f t="shared" si="5"/>
        <v>0</v>
      </c>
      <c r="AA42" s="2">
        <f t="shared" si="6"/>
        <v>0</v>
      </c>
    </row>
    <row r="43" spans="1:27" ht="15" hidden="1" customHeight="1" x14ac:dyDescent="0.25">
      <c r="A43" s="39"/>
      <c r="B43" s="693"/>
      <c r="C43" s="374" t="s">
        <v>22</v>
      </c>
      <c r="D43" s="356">
        <f t="shared" si="31"/>
        <v>0</v>
      </c>
      <c r="E43" s="356"/>
      <c r="F43" s="356"/>
      <c r="G43" s="356"/>
      <c r="H43" s="457">
        <f t="shared" si="7"/>
        <v>0</v>
      </c>
      <c r="I43" s="438"/>
      <c r="J43" s="438"/>
      <c r="K43" s="458"/>
      <c r="L43" s="169">
        <f t="shared" si="30"/>
        <v>0</v>
      </c>
      <c r="M43" s="169">
        <f t="shared" si="33"/>
        <v>0</v>
      </c>
      <c r="N43" s="169">
        <f t="shared" si="33"/>
        <v>0</v>
      </c>
      <c r="O43" s="169">
        <f t="shared" si="33"/>
        <v>0</v>
      </c>
      <c r="P43" s="327"/>
      <c r="Q43" s="96"/>
      <c r="Z43" s="2">
        <f t="shared" si="5"/>
        <v>0</v>
      </c>
      <c r="AA43" s="2">
        <f t="shared" si="6"/>
        <v>0</v>
      </c>
    </row>
    <row r="44" spans="1:27" ht="15" hidden="1" customHeight="1" x14ac:dyDescent="0.25">
      <c r="A44" s="39"/>
      <c r="B44" s="694"/>
      <c r="C44" s="362">
        <v>10</v>
      </c>
      <c r="D44" s="356">
        <f t="shared" si="31"/>
        <v>0</v>
      </c>
      <c r="E44" s="356"/>
      <c r="F44" s="356"/>
      <c r="G44" s="356"/>
      <c r="H44" s="457">
        <f t="shared" si="7"/>
        <v>0</v>
      </c>
      <c r="I44" s="438"/>
      <c r="J44" s="438"/>
      <c r="K44" s="458"/>
      <c r="L44" s="169">
        <f t="shared" si="30"/>
        <v>0</v>
      </c>
      <c r="M44" s="169">
        <f t="shared" si="33"/>
        <v>0</v>
      </c>
      <c r="N44" s="169">
        <f t="shared" si="33"/>
        <v>0</v>
      </c>
      <c r="O44" s="169">
        <f t="shared" si="33"/>
        <v>0</v>
      </c>
      <c r="P44" s="327"/>
      <c r="Q44" s="96"/>
      <c r="Z44" s="2">
        <f t="shared" si="5"/>
        <v>0</v>
      </c>
      <c r="AA44" s="2">
        <f t="shared" si="6"/>
        <v>0</v>
      </c>
    </row>
    <row r="45" spans="1:27" ht="15" hidden="1" customHeight="1" x14ac:dyDescent="0.25">
      <c r="A45" s="32" t="s">
        <v>62</v>
      </c>
      <c r="B45" s="17" t="s">
        <v>11</v>
      </c>
      <c r="C45" s="374"/>
      <c r="D45" s="285">
        <f>E45+G45</f>
        <v>0</v>
      </c>
      <c r="E45" s="356">
        <f>E46+E48+E49+E47</f>
        <v>0</v>
      </c>
      <c r="F45" s="356">
        <f>F46+F48+F49+F47</f>
        <v>0</v>
      </c>
      <c r="G45" s="356">
        <f>G46+G48+G49</f>
        <v>0</v>
      </c>
      <c r="H45" s="457">
        <f t="shared" si="7"/>
        <v>0</v>
      </c>
      <c r="I45" s="438">
        <f>I46+I47+I48+I49</f>
        <v>0</v>
      </c>
      <c r="J45" s="438">
        <f>J46+J47+J48+J49</f>
        <v>0</v>
      </c>
      <c r="K45" s="438">
        <f>K46+K48+K49</f>
        <v>0</v>
      </c>
      <c r="L45" s="169">
        <f t="shared" si="30"/>
        <v>0</v>
      </c>
      <c r="M45" s="283">
        <f>M46+M47+M48+M49</f>
        <v>0</v>
      </c>
      <c r="N45" s="283">
        <f t="shared" ref="N45:O45" si="34">N46+N47+N48+N49</f>
        <v>0</v>
      </c>
      <c r="O45" s="283">
        <f t="shared" si="34"/>
        <v>0</v>
      </c>
      <c r="P45" s="215"/>
      <c r="Q45" s="96"/>
      <c r="Z45" s="2">
        <f t="shared" si="5"/>
        <v>0</v>
      </c>
      <c r="AA45" s="2">
        <f t="shared" si="6"/>
        <v>0</v>
      </c>
    </row>
    <row r="46" spans="1:27" ht="15" hidden="1" customHeight="1" x14ac:dyDescent="0.25">
      <c r="A46" s="39"/>
      <c r="B46" s="693" t="s">
        <v>328</v>
      </c>
      <c r="C46" s="374" t="s">
        <v>9</v>
      </c>
      <c r="D46" s="356">
        <f t="shared" si="31"/>
        <v>0</v>
      </c>
      <c r="E46" s="356"/>
      <c r="F46" s="356"/>
      <c r="G46" s="356"/>
      <c r="H46" s="457">
        <f t="shared" si="7"/>
        <v>0</v>
      </c>
      <c r="I46" s="438"/>
      <c r="J46" s="438"/>
      <c r="K46" s="458"/>
      <c r="L46" s="169">
        <f t="shared" si="30"/>
        <v>0</v>
      </c>
      <c r="M46" s="169">
        <f t="shared" ref="M46:O49" si="35">E46+I46</f>
        <v>0</v>
      </c>
      <c r="N46" s="169">
        <f t="shared" si="35"/>
        <v>0</v>
      </c>
      <c r="O46" s="169">
        <f t="shared" si="35"/>
        <v>0</v>
      </c>
      <c r="P46" s="327"/>
      <c r="Q46" s="96"/>
      <c r="Z46" s="2">
        <f t="shared" si="5"/>
        <v>0</v>
      </c>
      <c r="AA46" s="2">
        <f t="shared" si="6"/>
        <v>0</v>
      </c>
    </row>
    <row r="47" spans="1:27" ht="15" hidden="1" customHeight="1" x14ac:dyDescent="0.25">
      <c r="A47" s="39"/>
      <c r="B47" s="693"/>
      <c r="C47" s="374" t="s">
        <v>22</v>
      </c>
      <c r="D47" s="356">
        <f t="shared" si="31"/>
        <v>0</v>
      </c>
      <c r="E47" s="356"/>
      <c r="F47" s="356"/>
      <c r="G47" s="356"/>
      <c r="H47" s="457">
        <f t="shared" si="7"/>
        <v>0</v>
      </c>
      <c r="I47" s="438"/>
      <c r="J47" s="438"/>
      <c r="K47" s="458"/>
      <c r="L47" s="169">
        <f t="shared" si="30"/>
        <v>0</v>
      </c>
      <c r="M47" s="169">
        <f t="shared" si="35"/>
        <v>0</v>
      </c>
      <c r="N47" s="169">
        <f t="shared" si="35"/>
        <v>0</v>
      </c>
      <c r="O47" s="169"/>
      <c r="P47" s="327"/>
      <c r="Q47" s="96"/>
      <c r="Z47" s="2">
        <f t="shared" si="5"/>
        <v>0</v>
      </c>
      <c r="AA47" s="2">
        <f t="shared" si="6"/>
        <v>0</v>
      </c>
    </row>
    <row r="48" spans="1:27" ht="15" hidden="1" customHeight="1" x14ac:dyDescent="0.25">
      <c r="A48" s="39"/>
      <c r="B48" s="693"/>
      <c r="C48" s="371" t="s">
        <v>30</v>
      </c>
      <c r="D48" s="356">
        <f t="shared" si="31"/>
        <v>0</v>
      </c>
      <c r="E48" s="356"/>
      <c r="F48" s="356"/>
      <c r="G48" s="356"/>
      <c r="H48" s="457">
        <f t="shared" si="7"/>
        <v>0</v>
      </c>
      <c r="I48" s="438"/>
      <c r="J48" s="438"/>
      <c r="K48" s="458"/>
      <c r="L48" s="169">
        <f t="shared" si="30"/>
        <v>0</v>
      </c>
      <c r="M48" s="169">
        <f t="shared" si="35"/>
        <v>0</v>
      </c>
      <c r="N48" s="169">
        <f t="shared" si="35"/>
        <v>0</v>
      </c>
      <c r="O48" s="169">
        <f t="shared" si="35"/>
        <v>0</v>
      </c>
      <c r="P48" s="327"/>
      <c r="Q48" s="96"/>
      <c r="Z48" s="2">
        <f t="shared" si="5"/>
        <v>0</v>
      </c>
      <c r="AA48" s="2">
        <f t="shared" si="6"/>
        <v>0</v>
      </c>
    </row>
    <row r="49" spans="1:27" ht="15" hidden="1" customHeight="1" x14ac:dyDescent="0.25">
      <c r="A49" s="39"/>
      <c r="B49" s="694"/>
      <c r="C49" s="362">
        <v>10</v>
      </c>
      <c r="D49" s="356">
        <f t="shared" si="31"/>
        <v>0</v>
      </c>
      <c r="E49" s="356"/>
      <c r="F49" s="356"/>
      <c r="G49" s="356"/>
      <c r="H49" s="457">
        <f t="shared" si="7"/>
        <v>0</v>
      </c>
      <c r="I49" s="438"/>
      <c r="J49" s="438"/>
      <c r="K49" s="458"/>
      <c r="L49" s="169">
        <f t="shared" si="30"/>
        <v>0</v>
      </c>
      <c r="M49" s="169">
        <f t="shared" si="35"/>
        <v>0</v>
      </c>
      <c r="N49" s="169">
        <f t="shared" si="35"/>
        <v>0</v>
      </c>
      <c r="O49" s="169">
        <f t="shared" si="35"/>
        <v>0</v>
      </c>
      <c r="P49" s="327"/>
      <c r="Q49" s="96"/>
      <c r="Z49" s="2">
        <f t="shared" si="5"/>
        <v>0</v>
      </c>
      <c r="AA49" s="2">
        <f t="shared" si="6"/>
        <v>0</v>
      </c>
    </row>
    <row r="50" spans="1:27" ht="15" hidden="1" customHeight="1" x14ac:dyDescent="0.25">
      <c r="A50" s="32" t="s">
        <v>63</v>
      </c>
      <c r="B50" s="17" t="s">
        <v>12</v>
      </c>
      <c r="C50" s="374"/>
      <c r="D50" s="285">
        <f>E50+G50</f>
        <v>0</v>
      </c>
      <c r="E50" s="356">
        <f>E51+E52+E53</f>
        <v>0</v>
      </c>
      <c r="F50" s="356">
        <f>F51+F52+F53</f>
        <v>0</v>
      </c>
      <c r="G50" s="356">
        <f>G51+G52+G53</f>
        <v>0</v>
      </c>
      <c r="H50" s="457">
        <f t="shared" si="7"/>
        <v>0</v>
      </c>
      <c r="I50" s="438">
        <f>I51+I52+I53</f>
        <v>0</v>
      </c>
      <c r="J50" s="438">
        <f>J51+J52+J53</f>
        <v>0</v>
      </c>
      <c r="K50" s="438">
        <f>K51+K52+K53</f>
        <v>0</v>
      </c>
      <c r="L50" s="169">
        <f t="shared" si="30"/>
        <v>0</v>
      </c>
      <c r="M50" s="283">
        <f>M51+M52+M53</f>
        <v>0</v>
      </c>
      <c r="N50" s="283">
        <f>N51+N52+N53</f>
        <v>0</v>
      </c>
      <c r="O50" s="283">
        <f>O51+O52+O53</f>
        <v>0</v>
      </c>
      <c r="P50" s="215"/>
      <c r="Q50" s="96"/>
      <c r="Z50" s="2">
        <f t="shared" si="5"/>
        <v>0</v>
      </c>
      <c r="AA50" s="2">
        <f t="shared" si="6"/>
        <v>0</v>
      </c>
    </row>
    <row r="51" spans="1:27" ht="15" hidden="1" customHeight="1" x14ac:dyDescent="0.25">
      <c r="A51" s="39"/>
      <c r="B51" s="693" t="s">
        <v>328</v>
      </c>
      <c r="C51" s="374" t="s">
        <v>9</v>
      </c>
      <c r="D51" s="356">
        <f t="shared" si="31"/>
        <v>0</v>
      </c>
      <c r="E51" s="356"/>
      <c r="F51" s="356"/>
      <c r="G51" s="356"/>
      <c r="H51" s="457">
        <f t="shared" si="7"/>
        <v>0</v>
      </c>
      <c r="I51" s="438"/>
      <c r="J51" s="438"/>
      <c r="K51" s="458"/>
      <c r="L51" s="169">
        <f t="shared" si="30"/>
        <v>0</v>
      </c>
      <c r="M51" s="169">
        <f t="shared" ref="M51:O53" si="36">E51+I51</f>
        <v>0</v>
      </c>
      <c r="N51" s="169">
        <f t="shared" si="36"/>
        <v>0</v>
      </c>
      <c r="O51" s="169">
        <f t="shared" si="36"/>
        <v>0</v>
      </c>
      <c r="P51" s="327"/>
      <c r="Q51" s="96"/>
      <c r="Z51" s="2">
        <f t="shared" si="5"/>
        <v>0</v>
      </c>
      <c r="AA51" s="2">
        <f t="shared" si="6"/>
        <v>0</v>
      </c>
    </row>
    <row r="52" spans="1:27" ht="15" hidden="1" customHeight="1" x14ac:dyDescent="0.25">
      <c r="A52" s="39"/>
      <c r="B52" s="693"/>
      <c r="C52" s="374" t="s">
        <v>22</v>
      </c>
      <c r="D52" s="356">
        <f t="shared" si="31"/>
        <v>0</v>
      </c>
      <c r="E52" s="356"/>
      <c r="F52" s="356"/>
      <c r="G52" s="356"/>
      <c r="H52" s="457">
        <f t="shared" si="7"/>
        <v>0</v>
      </c>
      <c r="I52" s="438"/>
      <c r="J52" s="438"/>
      <c r="K52" s="458"/>
      <c r="L52" s="169">
        <f t="shared" si="30"/>
        <v>0</v>
      </c>
      <c r="M52" s="169">
        <f t="shared" si="36"/>
        <v>0</v>
      </c>
      <c r="N52" s="169">
        <f t="shared" si="36"/>
        <v>0</v>
      </c>
      <c r="O52" s="169">
        <f t="shared" si="36"/>
        <v>0</v>
      </c>
      <c r="P52" s="327"/>
      <c r="Q52" s="96"/>
      <c r="Z52" s="2">
        <f t="shared" si="5"/>
        <v>0</v>
      </c>
      <c r="AA52" s="2">
        <f t="shared" si="6"/>
        <v>0</v>
      </c>
    </row>
    <row r="53" spans="1:27" ht="15" hidden="1" customHeight="1" x14ac:dyDescent="0.25">
      <c r="A53" s="39"/>
      <c r="B53" s="694"/>
      <c r="C53" s="362">
        <v>10</v>
      </c>
      <c r="D53" s="356">
        <f t="shared" si="31"/>
        <v>0</v>
      </c>
      <c r="E53" s="356"/>
      <c r="F53" s="356"/>
      <c r="G53" s="356"/>
      <c r="H53" s="457">
        <f t="shared" si="7"/>
        <v>0</v>
      </c>
      <c r="I53" s="438"/>
      <c r="J53" s="438"/>
      <c r="K53" s="458"/>
      <c r="L53" s="169">
        <f t="shared" si="30"/>
        <v>0</v>
      </c>
      <c r="M53" s="169">
        <f t="shared" si="36"/>
        <v>0</v>
      </c>
      <c r="N53" s="169">
        <f t="shared" si="36"/>
        <v>0</v>
      </c>
      <c r="O53" s="169">
        <f t="shared" si="36"/>
        <v>0</v>
      </c>
      <c r="P53" s="327"/>
      <c r="Q53" s="96"/>
      <c r="Z53" s="2">
        <f t="shared" si="5"/>
        <v>0</v>
      </c>
      <c r="AA53" s="2">
        <f t="shared" si="6"/>
        <v>0</v>
      </c>
    </row>
    <row r="54" spans="1:27" ht="15" hidden="1" customHeight="1" x14ac:dyDescent="0.25">
      <c r="A54" s="32" t="s">
        <v>64</v>
      </c>
      <c r="B54" s="17" t="s">
        <v>13</v>
      </c>
      <c r="C54" s="374"/>
      <c r="D54" s="285">
        <f>E54+G54</f>
        <v>0</v>
      </c>
      <c r="E54" s="356">
        <f>E55+E56+E57</f>
        <v>0</v>
      </c>
      <c r="F54" s="356">
        <f>F55+F56+F57</f>
        <v>0</v>
      </c>
      <c r="G54" s="356">
        <f>G55+G56+G57</f>
        <v>0</v>
      </c>
      <c r="H54" s="457">
        <f t="shared" si="7"/>
        <v>0</v>
      </c>
      <c r="I54" s="438">
        <f>I55+I56+I57</f>
        <v>0</v>
      </c>
      <c r="J54" s="438">
        <f>J55+J56+J57</f>
        <v>0</v>
      </c>
      <c r="K54" s="438">
        <f>K55+K56+K57</f>
        <v>0</v>
      </c>
      <c r="L54" s="169">
        <f t="shared" si="30"/>
        <v>0</v>
      </c>
      <c r="M54" s="283">
        <f>M55+M56+M57</f>
        <v>0</v>
      </c>
      <c r="N54" s="283">
        <f>N55+N56+N57</f>
        <v>0</v>
      </c>
      <c r="O54" s="283">
        <f>O55+O56+O57</f>
        <v>0</v>
      </c>
      <c r="P54" s="215"/>
      <c r="Q54" s="96"/>
      <c r="Z54" s="2">
        <f t="shared" si="5"/>
        <v>0</v>
      </c>
      <c r="AA54" s="2">
        <f t="shared" si="6"/>
        <v>0</v>
      </c>
    </row>
    <row r="55" spans="1:27" ht="15" hidden="1" customHeight="1" x14ac:dyDescent="0.25">
      <c r="A55" s="39"/>
      <c r="B55" s="693" t="s">
        <v>328</v>
      </c>
      <c r="C55" s="374" t="s">
        <v>9</v>
      </c>
      <c r="D55" s="356">
        <f t="shared" si="31"/>
        <v>0</v>
      </c>
      <c r="E55" s="356"/>
      <c r="F55" s="356"/>
      <c r="G55" s="356"/>
      <c r="H55" s="457">
        <f t="shared" si="7"/>
        <v>0</v>
      </c>
      <c r="I55" s="438"/>
      <c r="J55" s="438"/>
      <c r="K55" s="458"/>
      <c r="L55" s="169">
        <f t="shared" si="30"/>
        <v>0</v>
      </c>
      <c r="M55" s="169">
        <f t="shared" ref="M55:O57" si="37">E55+I55</f>
        <v>0</v>
      </c>
      <c r="N55" s="169">
        <f t="shared" si="37"/>
        <v>0</v>
      </c>
      <c r="O55" s="169">
        <f t="shared" si="37"/>
        <v>0</v>
      </c>
      <c r="P55" s="327"/>
      <c r="Q55" s="96"/>
      <c r="Z55" s="2">
        <f t="shared" si="5"/>
        <v>0</v>
      </c>
      <c r="AA55" s="2">
        <f t="shared" si="6"/>
        <v>0</v>
      </c>
    </row>
    <row r="56" spans="1:27" ht="15" hidden="1" customHeight="1" x14ac:dyDescent="0.25">
      <c r="A56" s="39"/>
      <c r="B56" s="693"/>
      <c r="C56" s="374" t="s">
        <v>22</v>
      </c>
      <c r="D56" s="356">
        <f t="shared" si="31"/>
        <v>0</v>
      </c>
      <c r="E56" s="356"/>
      <c r="F56" s="356"/>
      <c r="G56" s="356"/>
      <c r="H56" s="457">
        <f t="shared" si="7"/>
        <v>0</v>
      </c>
      <c r="I56" s="438"/>
      <c r="J56" s="438"/>
      <c r="K56" s="458"/>
      <c r="L56" s="169">
        <f t="shared" si="30"/>
        <v>0</v>
      </c>
      <c r="M56" s="169">
        <f t="shared" si="37"/>
        <v>0</v>
      </c>
      <c r="N56" s="169">
        <f t="shared" si="37"/>
        <v>0</v>
      </c>
      <c r="O56" s="169">
        <f t="shared" si="37"/>
        <v>0</v>
      </c>
      <c r="P56" s="327"/>
      <c r="Q56" s="96"/>
      <c r="Z56" s="2">
        <f t="shared" si="5"/>
        <v>0</v>
      </c>
      <c r="AA56" s="2">
        <f t="shared" si="6"/>
        <v>0</v>
      </c>
    </row>
    <row r="57" spans="1:27" ht="15" hidden="1" customHeight="1" x14ac:dyDescent="0.25">
      <c r="A57" s="39"/>
      <c r="B57" s="694"/>
      <c r="C57" s="362">
        <v>10</v>
      </c>
      <c r="D57" s="356">
        <f t="shared" si="31"/>
        <v>0</v>
      </c>
      <c r="E57" s="356"/>
      <c r="F57" s="356"/>
      <c r="G57" s="356"/>
      <c r="H57" s="457">
        <f t="shared" si="7"/>
        <v>0</v>
      </c>
      <c r="I57" s="438"/>
      <c r="J57" s="438"/>
      <c r="K57" s="458"/>
      <c r="L57" s="169">
        <f t="shared" si="30"/>
        <v>0</v>
      </c>
      <c r="M57" s="169">
        <f t="shared" si="37"/>
        <v>0</v>
      </c>
      <c r="N57" s="169">
        <f t="shared" si="37"/>
        <v>0</v>
      </c>
      <c r="O57" s="169">
        <f t="shared" si="37"/>
        <v>0</v>
      </c>
      <c r="P57" s="327"/>
      <c r="Q57" s="96"/>
      <c r="Z57" s="2">
        <f t="shared" si="5"/>
        <v>0</v>
      </c>
      <c r="AA57" s="2">
        <f t="shared" si="6"/>
        <v>0</v>
      </c>
    </row>
    <row r="58" spans="1:27" ht="15" hidden="1" customHeight="1" x14ac:dyDescent="0.25">
      <c r="A58" s="32" t="s">
        <v>65</v>
      </c>
      <c r="B58" s="17" t="s">
        <v>14</v>
      </c>
      <c r="C58" s="374"/>
      <c r="D58" s="285">
        <f>E58+G58</f>
        <v>0</v>
      </c>
      <c r="E58" s="356">
        <f>E59+E60+E61</f>
        <v>0</v>
      </c>
      <c r="F58" s="356">
        <f>F59+F60+F61</f>
        <v>0</v>
      </c>
      <c r="G58" s="356">
        <f>G59+G60+G61</f>
        <v>0</v>
      </c>
      <c r="H58" s="457">
        <f>I58+K58</f>
        <v>0</v>
      </c>
      <c r="I58" s="438">
        <f>I59+I60+I61</f>
        <v>0</v>
      </c>
      <c r="J58" s="438">
        <f>J59+J60+J61</f>
        <v>0</v>
      </c>
      <c r="K58" s="438">
        <f>K59+K60+K61</f>
        <v>0</v>
      </c>
      <c r="L58" s="169">
        <f t="shared" si="30"/>
        <v>0</v>
      </c>
      <c r="M58" s="283">
        <f>M59+M60+M61</f>
        <v>0</v>
      </c>
      <c r="N58" s="283">
        <f>N59+N60+N61</f>
        <v>0</v>
      </c>
      <c r="O58" s="283">
        <f>O59+O60+O61</f>
        <v>0</v>
      </c>
      <c r="P58" s="215"/>
      <c r="Q58" s="96"/>
      <c r="Z58" s="2">
        <f t="shared" si="5"/>
        <v>0</v>
      </c>
      <c r="AA58" s="2">
        <f t="shared" si="6"/>
        <v>0</v>
      </c>
    </row>
    <row r="59" spans="1:27" ht="15" hidden="1" customHeight="1" x14ac:dyDescent="0.25">
      <c r="A59" s="39"/>
      <c r="B59" s="693" t="s">
        <v>328</v>
      </c>
      <c r="C59" s="374" t="s">
        <v>9</v>
      </c>
      <c r="D59" s="356">
        <f t="shared" si="31"/>
        <v>0</v>
      </c>
      <c r="E59" s="356"/>
      <c r="F59" s="356"/>
      <c r="G59" s="356"/>
      <c r="H59" s="457">
        <f t="shared" si="7"/>
        <v>0</v>
      </c>
      <c r="I59" s="438"/>
      <c r="J59" s="438"/>
      <c r="K59" s="458"/>
      <c r="L59" s="169">
        <f t="shared" si="30"/>
        <v>0</v>
      </c>
      <c r="M59" s="169">
        <f t="shared" ref="M59:O61" si="38">E59+I59</f>
        <v>0</v>
      </c>
      <c r="N59" s="169">
        <f t="shared" si="38"/>
        <v>0</v>
      </c>
      <c r="O59" s="169">
        <f t="shared" si="38"/>
        <v>0</v>
      </c>
      <c r="P59" s="327"/>
      <c r="Q59" s="96"/>
      <c r="Z59" s="2">
        <f t="shared" si="5"/>
        <v>0</v>
      </c>
      <c r="AA59" s="2">
        <f t="shared" si="6"/>
        <v>0</v>
      </c>
    </row>
    <row r="60" spans="1:27" ht="15" hidden="1" customHeight="1" x14ac:dyDescent="0.25">
      <c r="A60" s="39"/>
      <c r="B60" s="693"/>
      <c r="C60" s="374" t="s">
        <v>22</v>
      </c>
      <c r="D60" s="356">
        <f t="shared" si="31"/>
        <v>0</v>
      </c>
      <c r="E60" s="356"/>
      <c r="F60" s="356"/>
      <c r="G60" s="356"/>
      <c r="H60" s="457">
        <f t="shared" si="7"/>
        <v>0</v>
      </c>
      <c r="I60" s="438"/>
      <c r="J60" s="438"/>
      <c r="K60" s="458"/>
      <c r="L60" s="169">
        <f t="shared" si="30"/>
        <v>0</v>
      </c>
      <c r="M60" s="169">
        <f t="shared" si="38"/>
        <v>0</v>
      </c>
      <c r="N60" s="169">
        <f t="shared" si="38"/>
        <v>0</v>
      </c>
      <c r="O60" s="169">
        <f t="shared" si="38"/>
        <v>0</v>
      </c>
      <c r="P60" s="327"/>
      <c r="Q60" s="96"/>
      <c r="Z60" s="2">
        <f t="shared" si="5"/>
        <v>0</v>
      </c>
      <c r="AA60" s="2">
        <f t="shared" si="6"/>
        <v>0</v>
      </c>
    </row>
    <row r="61" spans="1:27" ht="15" hidden="1" customHeight="1" x14ac:dyDescent="0.25">
      <c r="A61" s="39"/>
      <c r="B61" s="694"/>
      <c r="C61" s="362">
        <v>10</v>
      </c>
      <c r="D61" s="356">
        <f t="shared" si="31"/>
        <v>0</v>
      </c>
      <c r="E61" s="356"/>
      <c r="F61" s="356"/>
      <c r="G61" s="356"/>
      <c r="H61" s="457">
        <f t="shared" si="7"/>
        <v>0</v>
      </c>
      <c r="I61" s="438"/>
      <c r="J61" s="438"/>
      <c r="K61" s="458"/>
      <c r="L61" s="169">
        <f t="shared" si="30"/>
        <v>0</v>
      </c>
      <c r="M61" s="169">
        <f t="shared" si="38"/>
        <v>0</v>
      </c>
      <c r="N61" s="169">
        <f t="shared" si="38"/>
        <v>0</v>
      </c>
      <c r="O61" s="169">
        <f t="shared" si="38"/>
        <v>0</v>
      </c>
      <c r="P61" s="327"/>
      <c r="Q61" s="96"/>
      <c r="Z61" s="2">
        <f t="shared" si="5"/>
        <v>0</v>
      </c>
      <c r="AA61" s="2">
        <f t="shared" si="6"/>
        <v>0</v>
      </c>
    </row>
    <row r="62" spans="1:27" ht="15" hidden="1" customHeight="1" x14ac:dyDescent="0.25">
      <c r="A62" s="32" t="s">
        <v>66</v>
      </c>
      <c r="B62" s="17" t="s">
        <v>15</v>
      </c>
      <c r="C62" s="374"/>
      <c r="D62" s="285">
        <f t="shared" si="31"/>
        <v>0</v>
      </c>
      <c r="E62" s="356">
        <f>E63+E64+E65</f>
        <v>0</v>
      </c>
      <c r="F62" s="356">
        <f>F63+F64+F65</f>
        <v>0</v>
      </c>
      <c r="G62" s="356">
        <f>G63+G64+G65</f>
        <v>0</v>
      </c>
      <c r="H62" s="457">
        <f>I62+K62</f>
        <v>0</v>
      </c>
      <c r="I62" s="438">
        <f>I63+I64+I65</f>
        <v>0</v>
      </c>
      <c r="J62" s="438">
        <f>J63+J64+J65</f>
        <v>0</v>
      </c>
      <c r="K62" s="438">
        <f>K63+K64+K65</f>
        <v>0</v>
      </c>
      <c r="L62" s="169">
        <f t="shared" si="30"/>
        <v>0</v>
      </c>
      <c r="M62" s="283">
        <f>M63+M64+M65</f>
        <v>0</v>
      </c>
      <c r="N62" s="283">
        <f>N63+N64+N65</f>
        <v>0</v>
      </c>
      <c r="O62" s="283">
        <f>O63+O64+O65</f>
        <v>0</v>
      </c>
      <c r="P62" s="215"/>
      <c r="Q62" s="96"/>
      <c r="Z62" s="2">
        <f t="shared" si="5"/>
        <v>0</v>
      </c>
      <c r="AA62" s="2">
        <f t="shared" si="6"/>
        <v>0</v>
      </c>
    </row>
    <row r="63" spans="1:27" ht="15" hidden="1" customHeight="1" x14ac:dyDescent="0.25">
      <c r="A63" s="39"/>
      <c r="B63" s="693" t="s">
        <v>328</v>
      </c>
      <c r="C63" s="374" t="s">
        <v>9</v>
      </c>
      <c r="D63" s="356">
        <f t="shared" si="31"/>
        <v>0</v>
      </c>
      <c r="E63" s="356"/>
      <c r="F63" s="356"/>
      <c r="G63" s="356"/>
      <c r="H63" s="457">
        <f t="shared" si="7"/>
        <v>0</v>
      </c>
      <c r="I63" s="438"/>
      <c r="J63" s="438"/>
      <c r="K63" s="458"/>
      <c r="L63" s="169">
        <f t="shared" si="30"/>
        <v>0</v>
      </c>
      <c r="M63" s="169">
        <f t="shared" ref="M63:O65" si="39">E63+I63</f>
        <v>0</v>
      </c>
      <c r="N63" s="169">
        <f t="shared" si="39"/>
        <v>0</v>
      </c>
      <c r="O63" s="169">
        <f t="shared" si="39"/>
        <v>0</v>
      </c>
      <c r="P63" s="327"/>
      <c r="Q63" s="96"/>
      <c r="Z63" s="2">
        <f t="shared" si="5"/>
        <v>0</v>
      </c>
      <c r="AA63" s="2">
        <f t="shared" si="6"/>
        <v>0</v>
      </c>
    </row>
    <row r="64" spans="1:27" ht="15" hidden="1" customHeight="1" x14ac:dyDescent="0.25">
      <c r="A64" s="39"/>
      <c r="B64" s="693"/>
      <c r="C64" s="374" t="s">
        <v>22</v>
      </c>
      <c r="D64" s="356">
        <f t="shared" si="31"/>
        <v>0</v>
      </c>
      <c r="E64" s="356"/>
      <c r="F64" s="356"/>
      <c r="G64" s="356"/>
      <c r="H64" s="457">
        <f t="shared" si="7"/>
        <v>0</v>
      </c>
      <c r="I64" s="438"/>
      <c r="J64" s="438"/>
      <c r="K64" s="458"/>
      <c r="L64" s="169">
        <f t="shared" si="30"/>
        <v>0</v>
      </c>
      <c r="M64" s="169">
        <f t="shared" si="39"/>
        <v>0</v>
      </c>
      <c r="N64" s="169">
        <f t="shared" si="39"/>
        <v>0</v>
      </c>
      <c r="O64" s="169">
        <f t="shared" si="39"/>
        <v>0</v>
      </c>
      <c r="P64" s="327"/>
      <c r="Q64" s="96"/>
      <c r="Z64" s="2">
        <f t="shared" si="5"/>
        <v>0</v>
      </c>
      <c r="AA64" s="2">
        <f t="shared" si="6"/>
        <v>0</v>
      </c>
    </row>
    <row r="65" spans="1:27" ht="15" hidden="1" customHeight="1" x14ac:dyDescent="0.25">
      <c r="A65" s="39"/>
      <c r="B65" s="694"/>
      <c r="C65" s="362">
        <v>10</v>
      </c>
      <c r="D65" s="356">
        <f t="shared" si="31"/>
        <v>0</v>
      </c>
      <c r="E65" s="356"/>
      <c r="F65" s="356"/>
      <c r="G65" s="356"/>
      <c r="H65" s="457">
        <f t="shared" si="7"/>
        <v>0</v>
      </c>
      <c r="I65" s="438"/>
      <c r="J65" s="438"/>
      <c r="K65" s="458"/>
      <c r="L65" s="169">
        <f t="shared" si="30"/>
        <v>0</v>
      </c>
      <c r="M65" s="169">
        <f t="shared" si="39"/>
        <v>0</v>
      </c>
      <c r="N65" s="169">
        <f t="shared" si="39"/>
        <v>0</v>
      </c>
      <c r="O65" s="169">
        <f t="shared" si="39"/>
        <v>0</v>
      </c>
      <c r="P65" s="327"/>
      <c r="Q65" s="96"/>
      <c r="Z65" s="2">
        <f t="shared" si="5"/>
        <v>0</v>
      </c>
      <c r="AA65" s="2">
        <f t="shared" si="6"/>
        <v>0</v>
      </c>
    </row>
    <row r="66" spans="1:27" ht="15" hidden="1" customHeight="1" x14ac:dyDescent="0.25">
      <c r="A66" s="32" t="s">
        <v>67</v>
      </c>
      <c r="B66" s="17" t="s">
        <v>16</v>
      </c>
      <c r="C66" s="374"/>
      <c r="D66" s="285">
        <f>E66+G66</f>
        <v>0</v>
      </c>
      <c r="E66" s="356">
        <f>E67+E68+E69</f>
        <v>0</v>
      </c>
      <c r="F66" s="356">
        <f>F67+F68+F69</f>
        <v>0</v>
      </c>
      <c r="G66" s="356">
        <f>G67+G68+G69</f>
        <v>0</v>
      </c>
      <c r="H66" s="457">
        <f>I66+K66</f>
        <v>0</v>
      </c>
      <c r="I66" s="438">
        <f>I67+I68+I69</f>
        <v>0</v>
      </c>
      <c r="J66" s="438">
        <f>J67+J68+J69</f>
        <v>0</v>
      </c>
      <c r="K66" s="438">
        <f>K67+K68+K69</f>
        <v>0</v>
      </c>
      <c r="L66" s="169">
        <f t="shared" si="30"/>
        <v>0</v>
      </c>
      <c r="M66" s="283">
        <f>M67+M68+M69</f>
        <v>0</v>
      </c>
      <c r="N66" s="283">
        <f>N67+N68+N69</f>
        <v>0</v>
      </c>
      <c r="O66" s="283">
        <f>O67+O68+O69</f>
        <v>0</v>
      </c>
      <c r="P66" s="215"/>
      <c r="Q66" s="96"/>
      <c r="Z66" s="2">
        <f t="shared" si="5"/>
        <v>0</v>
      </c>
      <c r="AA66" s="2">
        <f t="shared" si="6"/>
        <v>0</v>
      </c>
    </row>
    <row r="67" spans="1:27" ht="15" hidden="1" customHeight="1" x14ac:dyDescent="0.25">
      <c r="A67" s="39"/>
      <c r="B67" s="693" t="s">
        <v>328</v>
      </c>
      <c r="C67" s="374" t="s">
        <v>9</v>
      </c>
      <c r="D67" s="356">
        <f t="shared" si="31"/>
        <v>0</v>
      </c>
      <c r="E67" s="356"/>
      <c r="F67" s="356"/>
      <c r="G67" s="356"/>
      <c r="H67" s="457">
        <f t="shared" si="7"/>
        <v>0</v>
      </c>
      <c r="I67" s="438"/>
      <c r="J67" s="438"/>
      <c r="K67" s="458"/>
      <c r="L67" s="169">
        <f t="shared" si="30"/>
        <v>0</v>
      </c>
      <c r="M67" s="169">
        <f t="shared" ref="M67:O69" si="40">E67+I67</f>
        <v>0</v>
      </c>
      <c r="N67" s="169">
        <f t="shared" si="40"/>
        <v>0</v>
      </c>
      <c r="O67" s="169">
        <f t="shared" si="40"/>
        <v>0</v>
      </c>
      <c r="P67" s="327"/>
      <c r="Q67" s="96"/>
      <c r="Z67" s="2">
        <f t="shared" si="5"/>
        <v>0</v>
      </c>
      <c r="AA67" s="2">
        <f t="shared" si="6"/>
        <v>0</v>
      </c>
    </row>
    <row r="68" spans="1:27" ht="15" hidden="1" customHeight="1" x14ac:dyDescent="0.25">
      <c r="A68" s="39"/>
      <c r="B68" s="693"/>
      <c r="C68" s="374" t="s">
        <v>22</v>
      </c>
      <c r="D68" s="356">
        <f t="shared" si="31"/>
        <v>0</v>
      </c>
      <c r="E68" s="356"/>
      <c r="F68" s="356"/>
      <c r="G68" s="356"/>
      <c r="H68" s="457">
        <f t="shared" si="7"/>
        <v>0</v>
      </c>
      <c r="I68" s="438"/>
      <c r="J68" s="438"/>
      <c r="K68" s="458"/>
      <c r="L68" s="169">
        <f t="shared" si="30"/>
        <v>0</v>
      </c>
      <c r="M68" s="169">
        <f t="shared" si="40"/>
        <v>0</v>
      </c>
      <c r="N68" s="169">
        <f t="shared" si="40"/>
        <v>0</v>
      </c>
      <c r="O68" s="169">
        <f t="shared" si="40"/>
        <v>0</v>
      </c>
      <c r="P68" s="327"/>
      <c r="Q68" s="96"/>
      <c r="Z68" s="2">
        <f t="shared" si="5"/>
        <v>0</v>
      </c>
      <c r="AA68" s="2">
        <f t="shared" si="6"/>
        <v>0</v>
      </c>
    </row>
    <row r="69" spans="1:27" ht="15" hidden="1" customHeight="1" x14ac:dyDescent="0.25">
      <c r="A69" s="39"/>
      <c r="B69" s="694"/>
      <c r="C69" s="362">
        <v>10</v>
      </c>
      <c r="D69" s="356">
        <f t="shared" si="31"/>
        <v>0</v>
      </c>
      <c r="E69" s="356"/>
      <c r="F69" s="356"/>
      <c r="G69" s="356"/>
      <c r="H69" s="457">
        <f t="shared" si="7"/>
        <v>0</v>
      </c>
      <c r="I69" s="438"/>
      <c r="J69" s="438"/>
      <c r="K69" s="458"/>
      <c r="L69" s="169">
        <f t="shared" si="30"/>
        <v>0</v>
      </c>
      <c r="M69" s="169">
        <f t="shared" si="40"/>
        <v>0</v>
      </c>
      <c r="N69" s="169">
        <f t="shared" si="40"/>
        <v>0</v>
      </c>
      <c r="O69" s="169">
        <f t="shared" si="40"/>
        <v>0</v>
      </c>
      <c r="P69" s="327"/>
      <c r="Q69" s="96"/>
      <c r="Z69" s="2">
        <f t="shared" si="5"/>
        <v>0</v>
      </c>
      <c r="AA69" s="2">
        <f t="shared" si="6"/>
        <v>0</v>
      </c>
    </row>
    <row r="70" spans="1:27" ht="15" hidden="1" customHeight="1" x14ac:dyDescent="0.25">
      <c r="A70" s="32" t="s">
        <v>68</v>
      </c>
      <c r="B70" s="17" t="s">
        <v>17</v>
      </c>
      <c r="C70" s="374"/>
      <c r="D70" s="285">
        <f>E70+G70</f>
        <v>0</v>
      </c>
      <c r="E70" s="356">
        <f>E71+E72+E73</f>
        <v>0</v>
      </c>
      <c r="F70" s="356">
        <f>F71+F72+F73</f>
        <v>0</v>
      </c>
      <c r="G70" s="356">
        <f>G71+G72+G73</f>
        <v>0</v>
      </c>
      <c r="H70" s="457">
        <f>I70+K70</f>
        <v>0</v>
      </c>
      <c r="I70" s="438">
        <f>I71+I72+I73</f>
        <v>0</v>
      </c>
      <c r="J70" s="438">
        <f>J71+J72+J73</f>
        <v>0</v>
      </c>
      <c r="K70" s="438">
        <f>K71+K72+K73</f>
        <v>0</v>
      </c>
      <c r="L70" s="169">
        <f t="shared" si="30"/>
        <v>0</v>
      </c>
      <c r="M70" s="283">
        <f>M71+M72+M73</f>
        <v>0</v>
      </c>
      <c r="N70" s="283">
        <f>N71+N72+N73</f>
        <v>0</v>
      </c>
      <c r="O70" s="283">
        <f>O71+O72+O73</f>
        <v>0</v>
      </c>
      <c r="P70" s="215"/>
      <c r="Q70" s="96"/>
      <c r="Z70" s="2">
        <f t="shared" si="5"/>
        <v>0</v>
      </c>
      <c r="AA70" s="2">
        <f t="shared" si="6"/>
        <v>0</v>
      </c>
    </row>
    <row r="71" spans="1:27" ht="15" hidden="1" customHeight="1" x14ac:dyDescent="0.25">
      <c r="A71" s="39"/>
      <c r="B71" s="693" t="s">
        <v>328</v>
      </c>
      <c r="C71" s="374" t="s">
        <v>9</v>
      </c>
      <c r="D71" s="356">
        <f t="shared" si="31"/>
        <v>0</v>
      </c>
      <c r="E71" s="356"/>
      <c r="F71" s="356"/>
      <c r="G71" s="356"/>
      <c r="H71" s="457">
        <f t="shared" si="7"/>
        <v>0</v>
      </c>
      <c r="I71" s="438"/>
      <c r="J71" s="438"/>
      <c r="K71" s="458"/>
      <c r="L71" s="169">
        <f t="shared" si="30"/>
        <v>0</v>
      </c>
      <c r="M71" s="169">
        <f t="shared" ref="M71:O73" si="41">E71+I71</f>
        <v>0</v>
      </c>
      <c r="N71" s="169">
        <f t="shared" si="41"/>
        <v>0</v>
      </c>
      <c r="O71" s="169">
        <f t="shared" si="41"/>
        <v>0</v>
      </c>
      <c r="P71" s="327"/>
      <c r="Q71" s="96"/>
      <c r="Z71" s="2">
        <f t="shared" si="5"/>
        <v>0</v>
      </c>
      <c r="AA71" s="2">
        <f t="shared" si="6"/>
        <v>0</v>
      </c>
    </row>
    <row r="72" spans="1:27" ht="15" hidden="1" customHeight="1" x14ac:dyDescent="0.25">
      <c r="A72" s="39"/>
      <c r="B72" s="693"/>
      <c r="C72" s="374" t="s">
        <v>22</v>
      </c>
      <c r="D72" s="356">
        <f t="shared" si="31"/>
        <v>0</v>
      </c>
      <c r="E72" s="356"/>
      <c r="F72" s="356"/>
      <c r="G72" s="356"/>
      <c r="H72" s="457">
        <f t="shared" si="7"/>
        <v>0</v>
      </c>
      <c r="I72" s="438"/>
      <c r="J72" s="438"/>
      <c r="K72" s="458"/>
      <c r="L72" s="169">
        <f t="shared" si="30"/>
        <v>0</v>
      </c>
      <c r="M72" s="169">
        <f t="shared" si="41"/>
        <v>0</v>
      </c>
      <c r="N72" s="169">
        <f t="shared" si="41"/>
        <v>0</v>
      </c>
      <c r="O72" s="169">
        <f t="shared" si="41"/>
        <v>0</v>
      </c>
      <c r="P72" s="327"/>
      <c r="Q72" s="96"/>
      <c r="Z72" s="2">
        <f t="shared" si="5"/>
        <v>0</v>
      </c>
      <c r="AA72" s="2">
        <f t="shared" si="6"/>
        <v>0</v>
      </c>
    </row>
    <row r="73" spans="1:27" ht="15" hidden="1" customHeight="1" x14ac:dyDescent="0.25">
      <c r="A73" s="39"/>
      <c r="B73" s="694"/>
      <c r="C73" s="362">
        <v>10</v>
      </c>
      <c r="D73" s="356">
        <f t="shared" si="31"/>
        <v>0</v>
      </c>
      <c r="E73" s="356"/>
      <c r="F73" s="356"/>
      <c r="G73" s="356"/>
      <c r="H73" s="457">
        <f t="shared" si="7"/>
        <v>0</v>
      </c>
      <c r="I73" s="438"/>
      <c r="J73" s="438"/>
      <c r="K73" s="458"/>
      <c r="L73" s="169">
        <f t="shared" si="30"/>
        <v>0</v>
      </c>
      <c r="M73" s="169">
        <f t="shared" si="41"/>
        <v>0</v>
      </c>
      <c r="N73" s="169">
        <f t="shared" si="41"/>
        <v>0</v>
      </c>
      <c r="O73" s="169">
        <f t="shared" si="41"/>
        <v>0</v>
      </c>
      <c r="P73" s="327"/>
      <c r="Q73" s="96"/>
      <c r="Z73" s="2">
        <f t="shared" si="5"/>
        <v>0</v>
      </c>
      <c r="AA73" s="2">
        <f t="shared" si="6"/>
        <v>0</v>
      </c>
    </row>
    <row r="74" spans="1:27" ht="15" hidden="1" customHeight="1" x14ac:dyDescent="0.25">
      <c r="A74" s="32" t="s">
        <v>69</v>
      </c>
      <c r="B74" s="17" t="s">
        <v>18</v>
      </c>
      <c r="C74" s="374"/>
      <c r="D74" s="285">
        <f>E74+G74</f>
        <v>0</v>
      </c>
      <c r="E74" s="356">
        <f>E75+E76+E77</f>
        <v>0</v>
      </c>
      <c r="F74" s="356">
        <f>F75+F76+F77</f>
        <v>0</v>
      </c>
      <c r="G74" s="356">
        <f>G75+G76+G77</f>
        <v>0</v>
      </c>
      <c r="H74" s="457">
        <f>I74+K74</f>
        <v>0</v>
      </c>
      <c r="I74" s="438">
        <f>I75+I76+I77</f>
        <v>0</v>
      </c>
      <c r="J74" s="438">
        <f>J75+J76+J77</f>
        <v>0</v>
      </c>
      <c r="K74" s="438">
        <f>K75+K76+K77</f>
        <v>0</v>
      </c>
      <c r="L74" s="169">
        <f t="shared" si="30"/>
        <v>0</v>
      </c>
      <c r="M74" s="283">
        <f>M75+M76+M77</f>
        <v>0</v>
      </c>
      <c r="N74" s="283">
        <f>N75+N76+N77</f>
        <v>0</v>
      </c>
      <c r="O74" s="283">
        <f>O75+O76+O77</f>
        <v>0</v>
      </c>
      <c r="P74" s="215"/>
      <c r="Q74" s="96"/>
      <c r="Z74" s="2">
        <f t="shared" si="5"/>
        <v>0</v>
      </c>
      <c r="AA74" s="2">
        <f t="shared" si="6"/>
        <v>0</v>
      </c>
    </row>
    <row r="75" spans="1:27" ht="15" hidden="1" customHeight="1" x14ac:dyDescent="0.25">
      <c r="A75" s="39"/>
      <c r="B75" s="693" t="s">
        <v>328</v>
      </c>
      <c r="C75" s="374" t="s">
        <v>9</v>
      </c>
      <c r="D75" s="356">
        <f t="shared" si="31"/>
        <v>0</v>
      </c>
      <c r="E75" s="356"/>
      <c r="F75" s="356"/>
      <c r="G75" s="356"/>
      <c r="H75" s="457">
        <f t="shared" si="7"/>
        <v>0</v>
      </c>
      <c r="I75" s="438"/>
      <c r="J75" s="438"/>
      <c r="K75" s="458"/>
      <c r="L75" s="169">
        <f t="shared" si="30"/>
        <v>0</v>
      </c>
      <c r="M75" s="169">
        <f t="shared" ref="M75:O77" si="42">E75+I75</f>
        <v>0</v>
      </c>
      <c r="N75" s="169">
        <f t="shared" si="42"/>
        <v>0</v>
      </c>
      <c r="O75" s="169">
        <f t="shared" si="42"/>
        <v>0</v>
      </c>
      <c r="P75" s="327"/>
      <c r="Q75" s="96"/>
      <c r="Z75" s="2">
        <f t="shared" si="5"/>
        <v>0</v>
      </c>
      <c r="AA75" s="2">
        <f t="shared" si="6"/>
        <v>0</v>
      </c>
    </row>
    <row r="76" spans="1:27" ht="15" hidden="1" customHeight="1" x14ac:dyDescent="0.25">
      <c r="A76" s="39"/>
      <c r="B76" s="693"/>
      <c r="C76" s="374" t="s">
        <v>22</v>
      </c>
      <c r="D76" s="356">
        <f t="shared" si="31"/>
        <v>0</v>
      </c>
      <c r="E76" s="356"/>
      <c r="F76" s="356"/>
      <c r="G76" s="356"/>
      <c r="H76" s="457">
        <f t="shared" si="7"/>
        <v>0</v>
      </c>
      <c r="I76" s="438"/>
      <c r="J76" s="438"/>
      <c r="K76" s="458"/>
      <c r="L76" s="169">
        <f t="shared" si="30"/>
        <v>0</v>
      </c>
      <c r="M76" s="169">
        <f t="shared" si="42"/>
        <v>0</v>
      </c>
      <c r="N76" s="169">
        <f t="shared" si="42"/>
        <v>0</v>
      </c>
      <c r="O76" s="169">
        <f t="shared" si="42"/>
        <v>0</v>
      </c>
      <c r="P76" s="327"/>
      <c r="Q76" s="96"/>
      <c r="Z76" s="2">
        <f t="shared" si="5"/>
        <v>0</v>
      </c>
      <c r="AA76" s="2">
        <f t="shared" si="6"/>
        <v>0</v>
      </c>
    </row>
    <row r="77" spans="1:27" ht="15" hidden="1" customHeight="1" x14ac:dyDescent="0.25">
      <c r="A77" s="39"/>
      <c r="B77" s="694"/>
      <c r="C77" s="362">
        <v>10</v>
      </c>
      <c r="D77" s="356">
        <f t="shared" si="31"/>
        <v>0</v>
      </c>
      <c r="E77" s="356"/>
      <c r="F77" s="356"/>
      <c r="G77" s="356"/>
      <c r="H77" s="457">
        <f t="shared" si="7"/>
        <v>0</v>
      </c>
      <c r="I77" s="438"/>
      <c r="J77" s="438"/>
      <c r="K77" s="458"/>
      <c r="L77" s="169">
        <f t="shared" si="30"/>
        <v>0</v>
      </c>
      <c r="M77" s="169">
        <f t="shared" si="42"/>
        <v>0</v>
      </c>
      <c r="N77" s="169">
        <f t="shared" si="42"/>
        <v>0</v>
      </c>
      <c r="O77" s="169">
        <f t="shared" si="42"/>
        <v>0</v>
      </c>
      <c r="P77" s="327"/>
      <c r="Q77" s="96"/>
      <c r="Z77" s="2">
        <f t="shared" si="5"/>
        <v>0</v>
      </c>
      <c r="AA77" s="2">
        <f t="shared" si="6"/>
        <v>0</v>
      </c>
    </row>
    <row r="78" spans="1:27" ht="15" hidden="1" customHeight="1" x14ac:dyDescent="0.25">
      <c r="A78" s="32" t="s">
        <v>70</v>
      </c>
      <c r="B78" s="17" t="s">
        <v>19</v>
      </c>
      <c r="C78" s="374"/>
      <c r="D78" s="285">
        <f>E78+G78</f>
        <v>0</v>
      </c>
      <c r="E78" s="356">
        <f>E79+E80+E81</f>
        <v>0</v>
      </c>
      <c r="F78" s="356">
        <f>F79+F80+F81</f>
        <v>0</v>
      </c>
      <c r="G78" s="356">
        <f>G79+G80+G81</f>
        <v>0</v>
      </c>
      <c r="H78" s="457">
        <f>I78+K78</f>
        <v>0</v>
      </c>
      <c r="I78" s="438">
        <f>I79+I80+I81</f>
        <v>0</v>
      </c>
      <c r="J78" s="438">
        <f>J79+J80+J81</f>
        <v>0</v>
      </c>
      <c r="K78" s="438">
        <f>K79+K80+K81</f>
        <v>0</v>
      </c>
      <c r="L78" s="169">
        <f t="shared" si="30"/>
        <v>0</v>
      </c>
      <c r="M78" s="283">
        <f>M79+M80+M81</f>
        <v>0</v>
      </c>
      <c r="N78" s="283">
        <f>N79+N80+N81</f>
        <v>0</v>
      </c>
      <c r="O78" s="283">
        <f>O79+O80+O81</f>
        <v>0</v>
      </c>
      <c r="P78" s="215"/>
      <c r="Q78" s="96"/>
      <c r="Z78" s="2">
        <f t="shared" si="5"/>
        <v>0</v>
      </c>
      <c r="AA78" s="2">
        <f t="shared" si="6"/>
        <v>0</v>
      </c>
    </row>
    <row r="79" spans="1:27" ht="15" hidden="1" customHeight="1" x14ac:dyDescent="0.25">
      <c r="A79" s="39"/>
      <c r="B79" s="693" t="s">
        <v>328</v>
      </c>
      <c r="C79" s="374" t="s">
        <v>9</v>
      </c>
      <c r="D79" s="356">
        <f t="shared" si="31"/>
        <v>0</v>
      </c>
      <c r="E79" s="356"/>
      <c r="F79" s="356"/>
      <c r="G79" s="356"/>
      <c r="H79" s="457">
        <f>I79+K79</f>
        <v>0</v>
      </c>
      <c r="I79" s="438"/>
      <c r="J79" s="438"/>
      <c r="K79" s="458"/>
      <c r="L79" s="169">
        <f t="shared" si="30"/>
        <v>0</v>
      </c>
      <c r="M79" s="169">
        <f t="shared" ref="M79:O81" si="43">E79+I79</f>
        <v>0</v>
      </c>
      <c r="N79" s="169">
        <f t="shared" si="43"/>
        <v>0</v>
      </c>
      <c r="O79" s="169">
        <f t="shared" si="43"/>
        <v>0</v>
      </c>
      <c r="P79" s="327"/>
      <c r="Q79" s="96"/>
      <c r="Z79" s="2">
        <f t="shared" si="5"/>
        <v>0</v>
      </c>
      <c r="AA79" s="2">
        <f t="shared" si="6"/>
        <v>0</v>
      </c>
    </row>
    <row r="80" spans="1:27" ht="15" hidden="1" customHeight="1" x14ac:dyDescent="0.25">
      <c r="A80" s="39"/>
      <c r="B80" s="693"/>
      <c r="C80" s="374" t="s">
        <v>31</v>
      </c>
      <c r="D80" s="356">
        <f t="shared" si="31"/>
        <v>0</v>
      </c>
      <c r="E80" s="356"/>
      <c r="F80" s="356"/>
      <c r="G80" s="356"/>
      <c r="H80" s="457">
        <f>I80+K80</f>
        <v>0</v>
      </c>
      <c r="I80" s="438"/>
      <c r="J80" s="438"/>
      <c r="K80" s="458"/>
      <c r="L80" s="169">
        <f t="shared" si="30"/>
        <v>0</v>
      </c>
      <c r="M80" s="169">
        <f t="shared" si="43"/>
        <v>0</v>
      </c>
      <c r="N80" s="169">
        <f t="shared" si="43"/>
        <v>0</v>
      </c>
      <c r="O80" s="169">
        <f t="shared" si="43"/>
        <v>0</v>
      </c>
      <c r="P80" s="327"/>
      <c r="Q80" s="96"/>
      <c r="Z80" s="2">
        <f t="shared" si="5"/>
        <v>0</v>
      </c>
      <c r="AA80" s="2">
        <f t="shared" si="6"/>
        <v>0</v>
      </c>
    </row>
    <row r="81" spans="1:27" ht="15" hidden="1" customHeight="1" x14ac:dyDescent="0.25">
      <c r="A81" s="39"/>
      <c r="B81" s="694"/>
      <c r="C81" s="374" t="s">
        <v>22</v>
      </c>
      <c r="D81" s="356">
        <f t="shared" si="31"/>
        <v>0</v>
      </c>
      <c r="E81" s="356"/>
      <c r="F81" s="356"/>
      <c r="G81" s="356"/>
      <c r="H81" s="457">
        <f>I81+K81</f>
        <v>0</v>
      </c>
      <c r="I81" s="438"/>
      <c r="J81" s="438"/>
      <c r="K81" s="458"/>
      <c r="L81" s="169">
        <f t="shared" si="30"/>
        <v>0</v>
      </c>
      <c r="M81" s="169">
        <f t="shared" si="43"/>
        <v>0</v>
      </c>
      <c r="N81" s="169">
        <f t="shared" si="43"/>
        <v>0</v>
      </c>
      <c r="O81" s="169">
        <f t="shared" si="43"/>
        <v>0</v>
      </c>
      <c r="P81" s="327"/>
      <c r="Q81" s="96"/>
      <c r="Z81" s="2">
        <f t="shared" si="5"/>
        <v>0</v>
      </c>
      <c r="AA81" s="2">
        <f t="shared" si="6"/>
        <v>0</v>
      </c>
    </row>
    <row r="82" spans="1:27" x14ac:dyDescent="0.25">
      <c r="A82" s="20" t="s">
        <v>60</v>
      </c>
      <c r="B82" s="85" t="s">
        <v>155</v>
      </c>
      <c r="C82" s="375"/>
      <c r="D82" s="459">
        <f>E82+G82</f>
        <v>32.9</v>
      </c>
      <c r="E82" s="459">
        <f>E28+E37+E41+E45+E50+E54+E58+E62+E66+E70+E74+E78</f>
        <v>32.9</v>
      </c>
      <c r="F82" s="459">
        <f>F28+F37+F41+F45+F50+F54+F58+F62+F66+F70+F74+F78</f>
        <v>32.299999999999997</v>
      </c>
      <c r="G82" s="459">
        <f>G28+G37+G41+G45+G50+G54+G58+G62+G66+G70+G74+G78</f>
        <v>0</v>
      </c>
      <c r="H82" s="459">
        <f>I82+K82</f>
        <v>54.4</v>
      </c>
      <c r="I82" s="459">
        <f>I28+I37+I41+I45+I50+I54+I58+I62+I66+I70+I74+I78</f>
        <v>54.4</v>
      </c>
      <c r="J82" s="459">
        <f>J28+J37+J41+J45+J50+J54+J58+J62+J66+J70+J74+J78</f>
        <v>3.6</v>
      </c>
      <c r="K82" s="459">
        <f>K28+K37+K41+K45+K50+K54+K58+K62+K66+K70+K74+K78</f>
        <v>0</v>
      </c>
      <c r="L82" s="459">
        <f t="shared" si="30"/>
        <v>87.3</v>
      </c>
      <c r="M82" s="459">
        <f>M28+M37+M41+M45+M50+M54+M58+M62+M66+M70+M74+M78</f>
        <v>87.3</v>
      </c>
      <c r="N82" s="459">
        <f>N28+N37+N41+N45+N50+N54+N58+N62+N66+N70+N74+N78</f>
        <v>35.900000000000006</v>
      </c>
      <c r="O82" s="459">
        <f>O28+O37+O41+O45+O50+O54+O58+O62+O66+O70+O74+O78</f>
        <v>0</v>
      </c>
      <c r="P82" s="328"/>
      <c r="Q82" s="197"/>
      <c r="R82" s="96"/>
      <c r="X82" s="2">
        <f>D82+H82</f>
        <v>87.3</v>
      </c>
      <c r="Z82" s="2">
        <f t="shared" si="5"/>
        <v>-54.4</v>
      </c>
      <c r="AA82" s="2">
        <f t="shared" si="6"/>
        <v>-3.6000000000000085</v>
      </c>
    </row>
    <row r="83" spans="1:27" ht="15" customHeight="1" x14ac:dyDescent="0.25">
      <c r="A83" s="32" t="s">
        <v>61</v>
      </c>
      <c r="B83" s="645" t="s">
        <v>49</v>
      </c>
      <c r="C83" s="646"/>
      <c r="D83" s="646"/>
      <c r="E83" s="646"/>
      <c r="F83" s="646"/>
      <c r="G83" s="646"/>
      <c r="H83" s="646"/>
      <c r="I83" s="646"/>
      <c r="J83" s="646"/>
      <c r="K83" s="646"/>
      <c r="L83" s="646"/>
      <c r="M83" s="646"/>
      <c r="N83" s="646"/>
      <c r="O83" s="647"/>
      <c r="P83" s="316"/>
      <c r="Z83" s="2">
        <f t="shared" si="5"/>
        <v>0</v>
      </c>
      <c r="AA83" s="2">
        <f t="shared" si="6"/>
        <v>0</v>
      </c>
    </row>
    <row r="84" spans="1:27" x14ac:dyDescent="0.25">
      <c r="A84" s="32" t="s">
        <v>62</v>
      </c>
      <c r="B84" s="35" t="s">
        <v>20</v>
      </c>
      <c r="C84" s="421"/>
      <c r="D84" s="285">
        <f>E84+G84</f>
        <v>4783.8999999999996</v>
      </c>
      <c r="E84" s="460">
        <f>E86+E87+E88+E89+E90+E91+E92+E93+E94</f>
        <v>821.69999999999982</v>
      </c>
      <c r="F84" s="285">
        <f t="shared" ref="F84:G84" si="44">F86+F87+F88+F89+F90+F91+F92+F93+F94</f>
        <v>3.4000000000000004</v>
      </c>
      <c r="G84" s="285">
        <f t="shared" si="44"/>
        <v>3962.2</v>
      </c>
      <c r="H84" s="457">
        <f t="shared" ref="H84" si="45">I84+K84</f>
        <v>0</v>
      </c>
      <c r="I84" s="457">
        <f>I86+I87+I88+I89+I90+I91+I92+I93+I94</f>
        <v>0</v>
      </c>
      <c r="J84" s="457">
        <f t="shared" ref="J84:K84" si="46">J86+J87+J88+J89+J90+J91+J92+J93+J94</f>
        <v>0</v>
      </c>
      <c r="K84" s="457">
        <f t="shared" si="46"/>
        <v>0</v>
      </c>
      <c r="L84" s="461">
        <f t="shared" ref="L84" si="47">M84+O84</f>
        <v>4783.8999999999996</v>
      </c>
      <c r="M84" s="461">
        <f>M86+M87+M88+M89+M90+M91+M92+M93+M94</f>
        <v>821.69999999999982</v>
      </c>
      <c r="N84" s="461">
        <f t="shared" ref="N84:O84" si="48">N86+N87+N88+N89+N90+N91+N92+N93+N94</f>
        <v>3.4000000000000004</v>
      </c>
      <c r="O84" s="461">
        <f t="shared" si="48"/>
        <v>3962.2</v>
      </c>
      <c r="P84" s="327"/>
      <c r="Z84" s="2">
        <f t="shared" si="5"/>
        <v>0</v>
      </c>
      <c r="AA84" s="2">
        <f t="shared" si="6"/>
        <v>0</v>
      </c>
    </row>
    <row r="85" spans="1:27" ht="17.25" customHeight="1" x14ac:dyDescent="0.25">
      <c r="A85" s="39"/>
      <c r="B85" s="154" t="s">
        <v>174</v>
      </c>
      <c r="C85" s="424"/>
      <c r="D85" s="284">
        <f t="shared" ref="D85:D94" si="49">E85+G85</f>
        <v>0</v>
      </c>
      <c r="E85" s="462"/>
      <c r="F85" s="284"/>
      <c r="G85" s="284"/>
      <c r="H85" s="423"/>
      <c r="I85" s="423"/>
      <c r="J85" s="423"/>
      <c r="K85" s="423"/>
      <c r="L85" s="456"/>
      <c r="M85" s="456"/>
      <c r="N85" s="456"/>
      <c r="O85" s="456"/>
      <c r="P85" s="327"/>
      <c r="Z85" s="2">
        <f t="shared" si="5"/>
        <v>0</v>
      </c>
      <c r="AA85" s="2">
        <f t="shared" si="6"/>
        <v>0</v>
      </c>
    </row>
    <row r="86" spans="1:27" ht="17.25" customHeight="1" x14ac:dyDescent="0.25">
      <c r="A86" s="39" t="s">
        <v>154</v>
      </c>
      <c r="B86" s="703" t="s">
        <v>258</v>
      </c>
      <c r="C86" s="410" t="s">
        <v>25</v>
      </c>
      <c r="D86" s="309">
        <f t="shared" si="49"/>
        <v>3494.5</v>
      </c>
      <c r="E86" s="284">
        <v>469.3</v>
      </c>
      <c r="F86" s="284"/>
      <c r="G86" s="284">
        <v>3025.2</v>
      </c>
      <c r="H86" s="423">
        <f t="shared" ref="H86:H94" si="50">I86+K86</f>
        <v>0</v>
      </c>
      <c r="I86" s="423"/>
      <c r="J86" s="423"/>
      <c r="K86" s="423"/>
      <c r="L86" s="178">
        <f t="shared" ref="L86:L94" si="51">M86+O86</f>
        <v>3494.5</v>
      </c>
      <c r="M86" s="178">
        <f t="shared" ref="M86:O89" si="52">E86+I86</f>
        <v>469.3</v>
      </c>
      <c r="N86" s="178">
        <f t="shared" si="52"/>
        <v>0</v>
      </c>
      <c r="O86" s="178">
        <f t="shared" si="52"/>
        <v>3025.2</v>
      </c>
      <c r="P86" s="327"/>
      <c r="Z86" s="2">
        <f t="shared" si="5"/>
        <v>0</v>
      </c>
      <c r="AA86" s="2">
        <f t="shared" si="6"/>
        <v>0</v>
      </c>
    </row>
    <row r="87" spans="1:27" s="36" customFormat="1" ht="22.5" customHeight="1" x14ac:dyDescent="0.25">
      <c r="A87" s="39"/>
      <c r="B87" s="703"/>
      <c r="C87" s="368" t="s">
        <v>31</v>
      </c>
      <c r="D87" s="285">
        <f t="shared" si="49"/>
        <v>348</v>
      </c>
      <c r="E87" s="356">
        <v>348</v>
      </c>
      <c r="F87" s="356"/>
      <c r="G87" s="356"/>
      <c r="H87" s="423">
        <f t="shared" si="50"/>
        <v>0</v>
      </c>
      <c r="I87" s="438"/>
      <c r="J87" s="438"/>
      <c r="K87" s="438"/>
      <c r="L87" s="283">
        <f t="shared" si="51"/>
        <v>348</v>
      </c>
      <c r="M87" s="283">
        <f t="shared" si="52"/>
        <v>348</v>
      </c>
      <c r="N87" s="283">
        <f t="shared" si="52"/>
        <v>0</v>
      </c>
      <c r="O87" s="283">
        <f t="shared" si="52"/>
        <v>0</v>
      </c>
      <c r="P87" s="327"/>
      <c r="Z87" s="2">
        <f t="shared" si="5"/>
        <v>0</v>
      </c>
      <c r="AA87" s="2">
        <f t="shared" si="6"/>
        <v>0</v>
      </c>
    </row>
    <row r="88" spans="1:27" s="36" customFormat="1" ht="21" hidden="1" customHeight="1" x14ac:dyDescent="0.25">
      <c r="A88" s="39"/>
      <c r="B88" s="708" t="s">
        <v>330</v>
      </c>
      <c r="C88" s="410" t="s">
        <v>25</v>
      </c>
      <c r="D88" s="285">
        <f t="shared" si="49"/>
        <v>0</v>
      </c>
      <c r="E88" s="356"/>
      <c r="F88" s="356"/>
      <c r="G88" s="356"/>
      <c r="H88" s="423">
        <f t="shared" si="50"/>
        <v>0</v>
      </c>
      <c r="I88" s="438"/>
      <c r="J88" s="438"/>
      <c r="K88" s="438"/>
      <c r="L88" s="283">
        <f t="shared" ref="L88" si="53">M88+O88</f>
        <v>0</v>
      </c>
      <c r="M88" s="283">
        <f t="shared" ref="M88" si="54">E88+I88</f>
        <v>0</v>
      </c>
      <c r="N88" s="283">
        <f t="shared" ref="N88" si="55">F88+J88</f>
        <v>0</v>
      </c>
      <c r="O88" s="283">
        <f t="shared" ref="O88" si="56">G88+K88</f>
        <v>0</v>
      </c>
      <c r="P88" s="327"/>
      <c r="Z88" s="2">
        <f t="shared" si="5"/>
        <v>0</v>
      </c>
      <c r="AA88" s="2">
        <f t="shared" si="6"/>
        <v>0</v>
      </c>
    </row>
    <row r="89" spans="1:27" s="36" customFormat="1" ht="25.5" hidden="1" customHeight="1" x14ac:dyDescent="0.25">
      <c r="A89" s="39"/>
      <c r="B89" s="708"/>
      <c r="C89" s="200" t="s">
        <v>31</v>
      </c>
      <c r="D89" s="285">
        <f t="shared" si="49"/>
        <v>0</v>
      </c>
      <c r="E89" s="356"/>
      <c r="F89" s="356"/>
      <c r="G89" s="356"/>
      <c r="H89" s="423">
        <f t="shared" si="50"/>
        <v>0</v>
      </c>
      <c r="I89" s="438"/>
      <c r="J89" s="438"/>
      <c r="K89" s="438"/>
      <c r="L89" s="283">
        <f t="shared" si="51"/>
        <v>0</v>
      </c>
      <c r="M89" s="283">
        <f t="shared" si="52"/>
        <v>0</v>
      </c>
      <c r="N89" s="283">
        <f t="shared" si="52"/>
        <v>0</v>
      </c>
      <c r="O89" s="283">
        <f t="shared" si="52"/>
        <v>0</v>
      </c>
      <c r="P89" s="327"/>
      <c r="Z89" s="2">
        <f t="shared" si="5"/>
        <v>0</v>
      </c>
      <c r="AA89" s="2">
        <f t="shared" si="6"/>
        <v>0</v>
      </c>
    </row>
    <row r="90" spans="1:27" s="36" customFormat="1" ht="36.75" customHeight="1" x14ac:dyDescent="0.25">
      <c r="A90" s="39"/>
      <c r="B90" s="708"/>
      <c r="C90" s="386" t="s">
        <v>22</v>
      </c>
      <c r="D90" s="285">
        <f t="shared" si="49"/>
        <v>68.399999999999991</v>
      </c>
      <c r="E90" s="356">
        <v>0.8</v>
      </c>
      <c r="F90" s="356">
        <v>0.6</v>
      </c>
      <c r="G90" s="356">
        <v>67.599999999999994</v>
      </c>
      <c r="H90" s="438">
        <f t="shared" si="50"/>
        <v>0</v>
      </c>
      <c r="I90" s="438"/>
      <c r="J90" s="438"/>
      <c r="K90" s="438"/>
      <c r="L90" s="283">
        <f t="shared" si="51"/>
        <v>68.399999999999991</v>
      </c>
      <c r="M90" s="283">
        <f t="shared" ref="M90:M94" si="57">E90+I90</f>
        <v>0.8</v>
      </c>
      <c r="N90" s="283">
        <f t="shared" ref="N90:N94" si="58">F90+J90</f>
        <v>0.6</v>
      </c>
      <c r="O90" s="283">
        <f t="shared" ref="O90:O94" si="59">G90+K90</f>
        <v>67.599999999999994</v>
      </c>
      <c r="P90" s="327"/>
      <c r="Z90" s="2">
        <f t="shared" si="5"/>
        <v>0</v>
      </c>
      <c r="AA90" s="2">
        <f t="shared" si="6"/>
        <v>0</v>
      </c>
    </row>
    <row r="91" spans="1:27" ht="18" hidden="1" customHeight="1" x14ac:dyDescent="0.25">
      <c r="A91" s="39" t="s">
        <v>154</v>
      </c>
      <c r="B91" s="388" t="s">
        <v>333</v>
      </c>
      <c r="C91" s="200" t="s">
        <v>31</v>
      </c>
      <c r="D91" s="285">
        <f t="shared" si="49"/>
        <v>0</v>
      </c>
      <c r="E91" s="356"/>
      <c r="F91" s="356"/>
      <c r="G91" s="356"/>
      <c r="H91" s="438">
        <f t="shared" si="50"/>
        <v>0</v>
      </c>
      <c r="I91" s="438"/>
      <c r="J91" s="438"/>
      <c r="K91" s="438"/>
      <c r="L91" s="283">
        <f t="shared" si="51"/>
        <v>0</v>
      </c>
      <c r="M91" s="283">
        <f t="shared" si="57"/>
        <v>0</v>
      </c>
      <c r="N91" s="283">
        <f t="shared" si="58"/>
        <v>0</v>
      </c>
      <c r="O91" s="283">
        <f t="shared" si="59"/>
        <v>0</v>
      </c>
      <c r="P91" s="327"/>
      <c r="Z91" s="2">
        <f t="shared" si="5"/>
        <v>0</v>
      </c>
      <c r="AA91" s="2">
        <f t="shared" si="6"/>
        <v>0</v>
      </c>
    </row>
    <row r="92" spans="1:27" ht="15" customHeight="1" x14ac:dyDescent="0.25">
      <c r="A92" s="39"/>
      <c r="B92" s="703" t="s">
        <v>314</v>
      </c>
      <c r="C92" s="410" t="s">
        <v>25</v>
      </c>
      <c r="D92" s="285">
        <f t="shared" si="49"/>
        <v>15.8</v>
      </c>
      <c r="E92" s="284"/>
      <c r="F92" s="284"/>
      <c r="G92" s="284">
        <v>15.8</v>
      </c>
      <c r="H92" s="423">
        <f t="shared" si="50"/>
        <v>0</v>
      </c>
      <c r="I92" s="423"/>
      <c r="J92" s="423"/>
      <c r="K92" s="423"/>
      <c r="L92" s="178">
        <f t="shared" si="51"/>
        <v>15.8</v>
      </c>
      <c r="M92" s="178">
        <f t="shared" si="57"/>
        <v>0</v>
      </c>
      <c r="N92" s="178">
        <f t="shared" si="58"/>
        <v>0</v>
      </c>
      <c r="O92" s="178">
        <f t="shared" si="59"/>
        <v>15.8</v>
      </c>
      <c r="P92" s="327"/>
      <c r="Z92" s="2">
        <f t="shared" si="5"/>
        <v>0</v>
      </c>
      <c r="AA92" s="2">
        <f t="shared" si="6"/>
        <v>0</v>
      </c>
    </row>
    <row r="93" spans="1:27" x14ac:dyDescent="0.25">
      <c r="A93" s="39"/>
      <c r="B93" s="703"/>
      <c r="C93" s="386" t="s">
        <v>22</v>
      </c>
      <c r="D93" s="356">
        <f t="shared" si="49"/>
        <v>788.8</v>
      </c>
      <c r="E93" s="284">
        <v>2.8</v>
      </c>
      <c r="F93" s="284">
        <v>2.2000000000000002</v>
      </c>
      <c r="G93" s="284">
        <v>786</v>
      </c>
      <c r="H93" s="423">
        <f t="shared" si="50"/>
        <v>0</v>
      </c>
      <c r="I93" s="423"/>
      <c r="J93" s="423"/>
      <c r="K93" s="423"/>
      <c r="L93" s="178">
        <f t="shared" si="51"/>
        <v>788.8</v>
      </c>
      <c r="M93" s="178">
        <f t="shared" ref="M93" si="60">E93+I93</f>
        <v>2.8</v>
      </c>
      <c r="N93" s="178">
        <f t="shared" ref="N93" si="61">F93+J93</f>
        <v>2.2000000000000002</v>
      </c>
      <c r="O93" s="178">
        <f t="shared" ref="O93" si="62">G93+K93</f>
        <v>786</v>
      </c>
      <c r="P93" s="327"/>
      <c r="Z93" s="2">
        <f t="shared" ref="Z93:Z156" si="63">E93-M93</f>
        <v>0</v>
      </c>
      <c r="AA93" s="2">
        <f t="shared" ref="AA93:AA156" si="64">F93-N93</f>
        <v>0</v>
      </c>
    </row>
    <row r="94" spans="1:27" ht="39" x14ac:dyDescent="0.25">
      <c r="A94" s="219"/>
      <c r="B94" s="180" t="s">
        <v>441</v>
      </c>
      <c r="C94" s="386" t="s">
        <v>22</v>
      </c>
      <c r="D94" s="356">
        <f t="shared" si="49"/>
        <v>68.399999999999991</v>
      </c>
      <c r="E94" s="309">
        <v>0.8</v>
      </c>
      <c r="F94" s="309">
        <v>0.6</v>
      </c>
      <c r="G94" s="309">
        <v>67.599999999999994</v>
      </c>
      <c r="H94" s="457">
        <f t="shared" si="50"/>
        <v>0</v>
      </c>
      <c r="I94" s="423"/>
      <c r="J94" s="423"/>
      <c r="K94" s="423"/>
      <c r="L94" s="169">
        <f t="shared" si="51"/>
        <v>68.399999999999991</v>
      </c>
      <c r="M94" s="169">
        <f t="shared" si="57"/>
        <v>0.8</v>
      </c>
      <c r="N94" s="169">
        <f t="shared" si="58"/>
        <v>0.6</v>
      </c>
      <c r="O94" s="169">
        <f t="shared" si="59"/>
        <v>67.599999999999994</v>
      </c>
      <c r="P94" s="327"/>
      <c r="Z94" s="2">
        <f t="shared" si="63"/>
        <v>0</v>
      </c>
      <c r="AA94" s="2">
        <f t="shared" si="64"/>
        <v>0</v>
      </c>
    </row>
    <row r="95" spans="1:27" x14ac:dyDescent="0.25">
      <c r="A95" s="201" t="s">
        <v>63</v>
      </c>
      <c r="B95" s="85" t="s">
        <v>156</v>
      </c>
      <c r="C95" s="199"/>
      <c r="D95" s="459">
        <f t="shared" ref="D95:K95" si="65">D84</f>
        <v>4783.8999999999996</v>
      </c>
      <c r="E95" s="459">
        <f t="shared" si="65"/>
        <v>821.69999999999982</v>
      </c>
      <c r="F95" s="459">
        <f t="shared" si="65"/>
        <v>3.4000000000000004</v>
      </c>
      <c r="G95" s="459">
        <f t="shared" si="65"/>
        <v>3962.2</v>
      </c>
      <c r="H95" s="459">
        <f t="shared" si="65"/>
        <v>0</v>
      </c>
      <c r="I95" s="459">
        <f t="shared" si="65"/>
        <v>0</v>
      </c>
      <c r="J95" s="459">
        <f t="shared" si="65"/>
        <v>0</v>
      </c>
      <c r="K95" s="459">
        <f t="shared" si="65"/>
        <v>0</v>
      </c>
      <c r="L95" s="459">
        <f t="shared" ref="L95" si="66">M95+O95</f>
        <v>4783.8999999999996</v>
      </c>
      <c r="M95" s="459">
        <f>M84</f>
        <v>821.69999999999982</v>
      </c>
      <c r="N95" s="459">
        <f>N84</f>
        <v>3.4000000000000004</v>
      </c>
      <c r="O95" s="459">
        <f>O84</f>
        <v>3962.2</v>
      </c>
      <c r="P95" s="328"/>
      <c r="X95" s="2">
        <f>D95+H95</f>
        <v>4783.8999999999996</v>
      </c>
      <c r="Z95" s="2">
        <f t="shared" si="63"/>
        <v>0</v>
      </c>
      <c r="AA95" s="2">
        <f t="shared" si="64"/>
        <v>0</v>
      </c>
    </row>
    <row r="96" spans="1:27" x14ac:dyDescent="0.25">
      <c r="A96" s="32" t="s">
        <v>64</v>
      </c>
      <c r="B96" s="628" t="s">
        <v>52</v>
      </c>
      <c r="C96" s="646"/>
      <c r="D96" s="629"/>
      <c r="E96" s="629"/>
      <c r="F96" s="629"/>
      <c r="G96" s="629"/>
      <c r="H96" s="629"/>
      <c r="I96" s="629"/>
      <c r="J96" s="629"/>
      <c r="K96" s="629"/>
      <c r="L96" s="629"/>
      <c r="M96" s="629"/>
      <c r="N96" s="629"/>
      <c r="O96" s="630"/>
      <c r="P96" s="316"/>
      <c r="Z96" s="2">
        <f t="shared" si="63"/>
        <v>0</v>
      </c>
      <c r="AA96" s="2">
        <f t="shared" si="64"/>
        <v>0</v>
      </c>
    </row>
    <row r="97" spans="1:27" x14ac:dyDescent="0.25">
      <c r="A97" s="32" t="s">
        <v>65</v>
      </c>
      <c r="B97" s="17" t="s">
        <v>20</v>
      </c>
      <c r="C97" s="449" t="s">
        <v>32</v>
      </c>
      <c r="D97" s="460">
        <f t="shared" ref="D97:D103" si="67">E97+G97</f>
        <v>68.100000000000009</v>
      </c>
      <c r="E97" s="285">
        <f>E99+E100+E103+E101+E102</f>
        <v>68.100000000000009</v>
      </c>
      <c r="F97" s="285">
        <f>F99+F100+F103+F101+F102</f>
        <v>1</v>
      </c>
      <c r="G97" s="285">
        <f t="shared" ref="G97" si="68">G99+G100+G103+G101</f>
        <v>0</v>
      </c>
      <c r="H97" s="457">
        <f t="shared" ref="H97:H99" si="69">I97+K97</f>
        <v>0</v>
      </c>
      <c r="I97" s="463">
        <f>I99+I100+I103+I101+I102</f>
        <v>0</v>
      </c>
      <c r="J97" s="463">
        <f t="shared" ref="J97:K97" si="70">J99+J100+J103</f>
        <v>0</v>
      </c>
      <c r="K97" s="463">
        <f t="shared" si="70"/>
        <v>0</v>
      </c>
      <c r="L97" s="169">
        <f t="shared" ref="L97" si="71">M97+O97</f>
        <v>68.100000000000009</v>
      </c>
      <c r="M97" s="169">
        <f>M99+M100+M103+M101+M102</f>
        <v>68.100000000000009</v>
      </c>
      <c r="N97" s="169">
        <f>N99+N100+N103+N101+N102</f>
        <v>1</v>
      </c>
      <c r="O97" s="169">
        <f>O99+O100+O103+O101</f>
        <v>0</v>
      </c>
      <c r="P97" s="327"/>
      <c r="Z97" s="2">
        <f t="shared" si="63"/>
        <v>0</v>
      </c>
      <c r="AA97" s="2">
        <f t="shared" si="64"/>
        <v>0</v>
      </c>
    </row>
    <row r="98" spans="1:27" x14ac:dyDescent="0.25">
      <c r="A98" s="39"/>
      <c r="B98" s="154" t="s">
        <v>174</v>
      </c>
      <c r="C98" s="450"/>
      <c r="D98" s="462">
        <f t="shared" si="67"/>
        <v>0</v>
      </c>
      <c r="E98" s="284"/>
      <c r="F98" s="284"/>
      <c r="G98" s="284"/>
      <c r="H98" s="423"/>
      <c r="I98" s="464"/>
      <c r="J98" s="423"/>
      <c r="K98" s="423"/>
      <c r="L98" s="178"/>
      <c r="M98" s="178"/>
      <c r="N98" s="178"/>
      <c r="O98" s="178"/>
      <c r="P98" s="327"/>
      <c r="Z98" s="2">
        <f t="shared" si="63"/>
        <v>0</v>
      </c>
      <c r="AA98" s="2">
        <f t="shared" si="64"/>
        <v>0</v>
      </c>
    </row>
    <row r="99" spans="1:27" ht="26.25" hidden="1" x14ac:dyDescent="0.25">
      <c r="A99" s="39"/>
      <c r="B99" s="389" t="s">
        <v>432</v>
      </c>
      <c r="C99" s="450"/>
      <c r="D99" s="454">
        <f t="shared" si="67"/>
        <v>0</v>
      </c>
      <c r="E99" s="284"/>
      <c r="F99" s="284"/>
      <c r="G99" s="317"/>
      <c r="H99" s="438">
        <f t="shared" si="69"/>
        <v>0</v>
      </c>
      <c r="I99" s="438"/>
      <c r="J99" s="438"/>
      <c r="K99" s="458"/>
      <c r="L99" s="178">
        <f t="shared" ref="L99:L104" si="72">M99+O99</f>
        <v>0</v>
      </c>
      <c r="M99" s="178">
        <f t="shared" ref="M99" si="73">E99+I99</f>
        <v>0</v>
      </c>
      <c r="N99" s="178">
        <f t="shared" ref="N99" si="74">F99+J99</f>
        <v>0</v>
      </c>
      <c r="O99" s="178">
        <f t="shared" ref="O99" si="75">G99+K99</f>
        <v>0</v>
      </c>
      <c r="P99" s="327"/>
      <c r="Z99" s="2">
        <f t="shared" si="63"/>
        <v>0</v>
      </c>
      <c r="AA99" s="2">
        <f t="shared" si="64"/>
        <v>0</v>
      </c>
    </row>
    <row r="100" spans="1:27" ht="26.25" x14ac:dyDescent="0.25">
      <c r="A100" s="39"/>
      <c r="B100" s="318" t="s">
        <v>314</v>
      </c>
      <c r="C100" s="450"/>
      <c r="D100" s="465">
        <f t="shared" si="67"/>
        <v>46.1</v>
      </c>
      <c r="E100" s="284">
        <v>46.1</v>
      </c>
      <c r="F100" s="284">
        <v>0.9</v>
      </c>
      <c r="G100" s="284"/>
      <c r="H100" s="423">
        <f>I100+K100</f>
        <v>0</v>
      </c>
      <c r="I100" s="423"/>
      <c r="J100" s="423"/>
      <c r="K100" s="423"/>
      <c r="L100" s="178">
        <f t="shared" si="72"/>
        <v>46.1</v>
      </c>
      <c r="M100" s="178">
        <f t="shared" ref="M100:O104" si="76">E100+I100</f>
        <v>46.1</v>
      </c>
      <c r="N100" s="178">
        <f t="shared" si="76"/>
        <v>0.9</v>
      </c>
      <c r="O100" s="178">
        <f t="shared" si="76"/>
        <v>0</v>
      </c>
      <c r="P100" s="327"/>
      <c r="Z100" s="2">
        <f t="shared" si="63"/>
        <v>0</v>
      </c>
      <c r="AA100" s="2">
        <f t="shared" si="64"/>
        <v>0</v>
      </c>
    </row>
    <row r="101" spans="1:27" ht="25.5" x14ac:dyDescent="0.25">
      <c r="A101" s="39"/>
      <c r="B101" s="452" t="s">
        <v>539</v>
      </c>
      <c r="C101" s="450"/>
      <c r="D101" s="465">
        <f t="shared" si="67"/>
        <v>9.5</v>
      </c>
      <c r="E101" s="356">
        <v>9.5</v>
      </c>
      <c r="F101" s="356"/>
      <c r="G101" s="356"/>
      <c r="H101" s="423">
        <f>I101+K101</f>
        <v>0</v>
      </c>
      <c r="I101" s="423"/>
      <c r="J101" s="423"/>
      <c r="K101" s="423"/>
      <c r="L101" s="178">
        <f t="shared" si="72"/>
        <v>9.5</v>
      </c>
      <c r="M101" s="178">
        <f t="shared" ref="M101:M102" si="77">E101+I101</f>
        <v>9.5</v>
      </c>
      <c r="N101" s="178">
        <f t="shared" ref="N101" si="78">F101+J101</f>
        <v>0</v>
      </c>
      <c r="O101" s="178">
        <f t="shared" ref="O101" si="79">G101+K101</f>
        <v>0</v>
      </c>
      <c r="P101" s="327"/>
      <c r="Z101" s="2">
        <f t="shared" si="63"/>
        <v>0</v>
      </c>
      <c r="AA101" s="2">
        <f t="shared" si="64"/>
        <v>0</v>
      </c>
    </row>
    <row r="102" spans="1:27" ht="38.25" x14ac:dyDescent="0.25">
      <c r="A102" s="39"/>
      <c r="B102" s="585" t="s">
        <v>542</v>
      </c>
      <c r="C102" s="588"/>
      <c r="D102" s="465">
        <f t="shared" si="67"/>
        <v>8.4</v>
      </c>
      <c r="E102" s="356">
        <v>8.4</v>
      </c>
      <c r="F102" s="356"/>
      <c r="G102" s="356"/>
      <c r="H102" s="423">
        <f>I102+K102</f>
        <v>0</v>
      </c>
      <c r="I102" s="423"/>
      <c r="J102" s="423"/>
      <c r="K102" s="423"/>
      <c r="L102" s="178">
        <f t="shared" si="72"/>
        <v>8.4</v>
      </c>
      <c r="M102" s="178">
        <f t="shared" si="77"/>
        <v>8.4</v>
      </c>
      <c r="N102" s="178"/>
      <c r="O102" s="178"/>
      <c r="P102" s="327"/>
      <c r="Z102" s="2">
        <f t="shared" si="63"/>
        <v>0</v>
      </c>
      <c r="AA102" s="2">
        <f t="shared" si="64"/>
        <v>0</v>
      </c>
    </row>
    <row r="103" spans="1:27" ht="39" x14ac:dyDescent="0.25">
      <c r="A103" s="39"/>
      <c r="B103" s="364" t="s">
        <v>441</v>
      </c>
      <c r="C103" s="451"/>
      <c r="D103" s="454">
        <f t="shared" si="67"/>
        <v>4.0999999999999996</v>
      </c>
      <c r="E103" s="309">
        <v>4.0999999999999996</v>
      </c>
      <c r="F103" s="309">
        <v>0.1</v>
      </c>
      <c r="G103" s="309"/>
      <c r="H103" s="457">
        <f>I103+K103</f>
        <v>0</v>
      </c>
      <c r="I103" s="423"/>
      <c r="J103" s="423"/>
      <c r="K103" s="423"/>
      <c r="L103" s="283">
        <f t="shared" si="72"/>
        <v>4.0999999999999996</v>
      </c>
      <c r="M103" s="283">
        <f t="shared" si="76"/>
        <v>4.0999999999999996</v>
      </c>
      <c r="N103" s="283">
        <f t="shared" si="76"/>
        <v>0.1</v>
      </c>
      <c r="O103" s="283">
        <f t="shared" si="76"/>
        <v>0</v>
      </c>
      <c r="P103" s="327"/>
      <c r="Z103" s="2">
        <f t="shared" si="63"/>
        <v>0</v>
      </c>
      <c r="AA103" s="2">
        <f t="shared" si="64"/>
        <v>0</v>
      </c>
    </row>
    <row r="104" spans="1:27" hidden="1" x14ac:dyDescent="0.25">
      <c r="A104" s="32" t="s">
        <v>66</v>
      </c>
      <c r="B104" s="17" t="s">
        <v>58</v>
      </c>
      <c r="C104" s="387" t="s">
        <v>32</v>
      </c>
      <c r="D104" s="460">
        <f>E104+G104</f>
        <v>0</v>
      </c>
      <c r="E104" s="285"/>
      <c r="F104" s="285"/>
      <c r="G104" s="360">
        <f>G106+G107</f>
        <v>0</v>
      </c>
      <c r="H104" s="457">
        <f>I104+K104</f>
        <v>0</v>
      </c>
      <c r="I104" s="463"/>
      <c r="J104" s="457"/>
      <c r="K104" s="466">
        <f>K106+K107</f>
        <v>0</v>
      </c>
      <c r="L104" s="467">
        <f t="shared" si="72"/>
        <v>0</v>
      </c>
      <c r="M104" s="169">
        <f t="shared" si="76"/>
        <v>0</v>
      </c>
      <c r="N104" s="169">
        <f t="shared" si="76"/>
        <v>0</v>
      </c>
      <c r="O104" s="169">
        <f t="shared" si="76"/>
        <v>0</v>
      </c>
      <c r="Z104" s="2">
        <f t="shared" si="63"/>
        <v>0</v>
      </c>
      <c r="AA104" s="2">
        <f t="shared" si="64"/>
        <v>0</v>
      </c>
    </row>
    <row r="105" spans="1:27" hidden="1" x14ac:dyDescent="0.25">
      <c r="A105" s="39"/>
      <c r="B105" s="363" t="s">
        <v>174</v>
      </c>
      <c r="C105" s="377"/>
      <c r="D105" s="454"/>
      <c r="E105" s="309"/>
      <c r="F105" s="309"/>
      <c r="G105" s="319"/>
      <c r="H105" s="320"/>
      <c r="I105" s="468"/>
      <c r="J105" s="320"/>
      <c r="K105" s="469"/>
      <c r="L105" s="470"/>
      <c r="M105" s="179"/>
      <c r="N105" s="471"/>
      <c r="O105" s="179"/>
      <c r="P105" s="327"/>
      <c r="Z105" s="2">
        <f t="shared" si="63"/>
        <v>0</v>
      </c>
      <c r="AA105" s="2">
        <f t="shared" si="64"/>
        <v>0</v>
      </c>
    </row>
    <row r="106" spans="1:27" ht="26.25" hidden="1" x14ac:dyDescent="0.25">
      <c r="A106" s="39"/>
      <c r="B106" s="318" t="s">
        <v>314</v>
      </c>
      <c r="C106" s="370" t="s">
        <v>32</v>
      </c>
      <c r="D106" s="454">
        <f>E106+G106</f>
        <v>0</v>
      </c>
      <c r="E106" s="309"/>
      <c r="F106" s="309"/>
      <c r="G106" s="319"/>
      <c r="H106" s="320">
        <f>I106+K106</f>
        <v>0</v>
      </c>
      <c r="I106" s="472"/>
      <c r="J106" s="438"/>
      <c r="K106" s="458"/>
      <c r="L106" s="470">
        <f>M106+O106</f>
        <v>0</v>
      </c>
      <c r="M106" s="179">
        <f t="shared" ref="M106:O107" si="80">E106+I106</f>
        <v>0</v>
      </c>
      <c r="N106" s="471">
        <f t="shared" si="80"/>
        <v>0</v>
      </c>
      <c r="O106" s="179">
        <f t="shared" si="80"/>
        <v>0</v>
      </c>
      <c r="P106" s="327"/>
      <c r="Z106" s="2">
        <f t="shared" si="63"/>
        <v>0</v>
      </c>
      <c r="AA106" s="2">
        <f t="shared" si="64"/>
        <v>0</v>
      </c>
    </row>
    <row r="107" spans="1:27" ht="51.75" hidden="1" x14ac:dyDescent="0.25">
      <c r="A107" s="219"/>
      <c r="B107" s="157" t="s">
        <v>455</v>
      </c>
      <c r="C107" s="376"/>
      <c r="D107" s="462"/>
      <c r="E107" s="284"/>
      <c r="F107" s="284"/>
      <c r="G107" s="317"/>
      <c r="H107" s="423">
        <f>I107+K107</f>
        <v>0</v>
      </c>
      <c r="I107" s="464"/>
      <c r="J107" s="423"/>
      <c r="K107" s="473"/>
      <c r="L107" s="177">
        <f>M107+O107</f>
        <v>0</v>
      </c>
      <c r="M107" s="178">
        <f t="shared" si="80"/>
        <v>0</v>
      </c>
      <c r="N107" s="439">
        <f t="shared" si="80"/>
        <v>0</v>
      </c>
      <c r="O107" s="178">
        <f t="shared" si="80"/>
        <v>0</v>
      </c>
      <c r="P107" s="327"/>
      <c r="Z107" s="2">
        <f t="shared" si="63"/>
        <v>0</v>
      </c>
      <c r="AA107" s="2">
        <f t="shared" si="64"/>
        <v>0</v>
      </c>
    </row>
    <row r="108" spans="1:27" x14ac:dyDescent="0.25">
      <c r="A108" s="357" t="s">
        <v>66</v>
      </c>
      <c r="B108" s="21" t="s">
        <v>157</v>
      </c>
      <c r="C108" s="315"/>
      <c r="D108" s="21">
        <f t="shared" ref="D108:K108" si="81">D97+D104</f>
        <v>68.100000000000009</v>
      </c>
      <c r="E108" s="21">
        <f t="shared" si="81"/>
        <v>68.100000000000009</v>
      </c>
      <c r="F108" s="21">
        <f t="shared" si="81"/>
        <v>1</v>
      </c>
      <c r="G108" s="21">
        <f t="shared" si="81"/>
        <v>0</v>
      </c>
      <c r="H108" s="21">
        <f t="shared" si="81"/>
        <v>0</v>
      </c>
      <c r="I108" s="21">
        <f t="shared" si="81"/>
        <v>0</v>
      </c>
      <c r="J108" s="21">
        <f t="shared" si="81"/>
        <v>0</v>
      </c>
      <c r="K108" s="21">
        <f t="shared" si="81"/>
        <v>0</v>
      </c>
      <c r="L108" s="21">
        <f t="shared" ref="L108" si="82">M108+O108</f>
        <v>68.100000000000009</v>
      </c>
      <c r="M108" s="85">
        <f>M97+M104</f>
        <v>68.100000000000009</v>
      </c>
      <c r="N108" s="85">
        <f>N97+N104</f>
        <v>1</v>
      </c>
      <c r="O108" s="85">
        <f>O97+O104</f>
        <v>0</v>
      </c>
      <c r="P108" s="328"/>
      <c r="X108" s="2">
        <f>D108+H108</f>
        <v>68.100000000000009</v>
      </c>
      <c r="Z108" s="2">
        <f t="shared" si="63"/>
        <v>0</v>
      </c>
      <c r="AA108" s="2">
        <f t="shared" si="64"/>
        <v>0</v>
      </c>
    </row>
    <row r="109" spans="1:27" x14ac:dyDescent="0.25">
      <c r="A109" s="32" t="s">
        <v>67</v>
      </c>
      <c r="B109" s="645" t="s">
        <v>152</v>
      </c>
      <c r="C109" s="629"/>
      <c r="D109" s="629"/>
      <c r="E109" s="629"/>
      <c r="F109" s="629"/>
      <c r="G109" s="629"/>
      <c r="H109" s="646"/>
      <c r="I109" s="646"/>
      <c r="J109" s="646"/>
      <c r="K109" s="646"/>
      <c r="L109" s="629"/>
      <c r="M109" s="629"/>
      <c r="N109" s="629"/>
      <c r="O109" s="630"/>
      <c r="P109" s="316"/>
      <c r="Z109" s="2">
        <f t="shared" si="63"/>
        <v>0</v>
      </c>
      <c r="AA109" s="2">
        <f t="shared" si="64"/>
        <v>0</v>
      </c>
    </row>
    <row r="110" spans="1:27" x14ac:dyDescent="0.25">
      <c r="A110" s="334" t="s">
        <v>68</v>
      </c>
      <c r="B110" s="29" t="s">
        <v>20</v>
      </c>
      <c r="C110" s="589" t="s">
        <v>41</v>
      </c>
      <c r="D110" s="454">
        <f>E110+G110</f>
        <v>1079.5</v>
      </c>
      <c r="E110" s="309">
        <f>SUM(E112:E119)</f>
        <v>270.59999999999997</v>
      </c>
      <c r="F110" s="309">
        <f>SUM(F112:F119)</f>
        <v>7.5000000000000009</v>
      </c>
      <c r="G110" s="319">
        <f>SUM(G112:G119)</f>
        <v>808.9</v>
      </c>
      <c r="H110" s="466">
        <f>I110+K110</f>
        <v>0</v>
      </c>
      <c r="I110" s="457">
        <f>SUM(I112:I119)</f>
        <v>0</v>
      </c>
      <c r="J110" s="477">
        <f>SUM(J112:J119)</f>
        <v>0</v>
      </c>
      <c r="K110" s="457">
        <f>SUM(K112:K119)</f>
        <v>0</v>
      </c>
      <c r="L110" s="475">
        <f>M110+O110</f>
        <v>1079.5</v>
      </c>
      <c r="M110" s="179">
        <f>SUM(M112:M119)</f>
        <v>270.59999999999997</v>
      </c>
      <c r="N110" s="179">
        <f>SUM(N112:N119)</f>
        <v>7.5000000000000009</v>
      </c>
      <c r="O110" s="169">
        <f>SUM(O112:O119)</f>
        <v>808.9</v>
      </c>
      <c r="P110" s="327"/>
      <c r="Z110" s="2">
        <f t="shared" si="63"/>
        <v>0</v>
      </c>
      <c r="AA110" s="2">
        <f t="shared" si="64"/>
        <v>0</v>
      </c>
    </row>
    <row r="111" spans="1:27" x14ac:dyDescent="0.25">
      <c r="A111" s="216"/>
      <c r="B111" s="308" t="s">
        <v>174</v>
      </c>
      <c r="C111" s="590"/>
      <c r="D111" s="454"/>
      <c r="E111" s="309"/>
      <c r="F111" s="309"/>
      <c r="G111" s="319"/>
      <c r="H111" s="473"/>
      <c r="I111" s="423"/>
      <c r="J111" s="455"/>
      <c r="K111" s="423"/>
      <c r="L111" s="475"/>
      <c r="M111" s="179"/>
      <c r="N111" s="179"/>
      <c r="O111" s="179"/>
      <c r="P111" s="327"/>
      <c r="Z111" s="2">
        <f t="shared" si="63"/>
        <v>0</v>
      </c>
      <c r="AA111" s="2">
        <f t="shared" si="64"/>
        <v>0</v>
      </c>
    </row>
    <row r="112" spans="1:27" ht="26.25" x14ac:dyDescent="0.25">
      <c r="A112" s="216"/>
      <c r="B112" s="587" t="s">
        <v>519</v>
      </c>
      <c r="C112" s="590"/>
      <c r="D112" s="428">
        <f t="shared" ref="D112:D119" si="83">E112+G112</f>
        <v>2.5</v>
      </c>
      <c r="E112" s="356">
        <v>2.5</v>
      </c>
      <c r="F112" s="356">
        <v>2.5</v>
      </c>
      <c r="G112" s="356"/>
      <c r="H112" s="320">
        <f t="shared" ref="H112:H113" si="84">I112+K112</f>
        <v>0</v>
      </c>
      <c r="I112" s="423"/>
      <c r="J112" s="423"/>
      <c r="K112" s="423"/>
      <c r="L112" s="294">
        <f t="shared" ref="L112:L118" si="85">M112+O112</f>
        <v>2.5</v>
      </c>
      <c r="M112" s="294">
        <f t="shared" ref="M112:M113" si="86">E112+I112</f>
        <v>2.5</v>
      </c>
      <c r="N112" s="476">
        <f t="shared" ref="N112:N113" si="87">F112+J112</f>
        <v>2.5</v>
      </c>
      <c r="O112" s="283"/>
      <c r="P112" s="327"/>
      <c r="Z112" s="2">
        <f t="shared" si="63"/>
        <v>0</v>
      </c>
      <c r="AA112" s="2">
        <f t="shared" si="64"/>
        <v>0</v>
      </c>
    </row>
    <row r="113" spans="1:27" ht="42" customHeight="1" x14ac:dyDescent="0.25">
      <c r="A113" s="216"/>
      <c r="B113" s="591" t="s">
        <v>527</v>
      </c>
      <c r="C113" s="590"/>
      <c r="D113" s="428">
        <f t="shared" si="83"/>
        <v>0.8</v>
      </c>
      <c r="E113" s="356">
        <v>0.8</v>
      </c>
      <c r="F113" s="356">
        <v>0.7</v>
      </c>
      <c r="G113" s="356"/>
      <c r="H113" s="438">
        <f t="shared" si="84"/>
        <v>0</v>
      </c>
      <c r="I113" s="423"/>
      <c r="J113" s="423"/>
      <c r="K113" s="423"/>
      <c r="L113" s="294">
        <f t="shared" si="85"/>
        <v>0.8</v>
      </c>
      <c r="M113" s="294">
        <f t="shared" si="86"/>
        <v>0.8</v>
      </c>
      <c r="N113" s="476">
        <f t="shared" si="87"/>
        <v>0.7</v>
      </c>
      <c r="O113" s="283"/>
      <c r="P113" s="327"/>
      <c r="Z113" s="2">
        <f t="shared" si="63"/>
        <v>0</v>
      </c>
      <c r="AA113" s="2">
        <f t="shared" si="64"/>
        <v>0</v>
      </c>
    </row>
    <row r="114" spans="1:27" ht="51.75" hidden="1" customHeight="1" x14ac:dyDescent="0.25">
      <c r="A114" s="216"/>
      <c r="B114" s="587" t="s">
        <v>456</v>
      </c>
      <c r="C114" s="590"/>
      <c r="D114" s="428">
        <f t="shared" si="83"/>
        <v>0</v>
      </c>
      <c r="E114" s="356"/>
      <c r="F114" s="356"/>
      <c r="G114" s="356"/>
      <c r="H114" s="100">
        <f t="shared" ref="H114:H115" si="88">I114+K114</f>
        <v>0</v>
      </c>
      <c r="I114" s="438"/>
      <c r="J114" s="438"/>
      <c r="K114" s="438"/>
      <c r="L114" s="294">
        <f t="shared" si="85"/>
        <v>0</v>
      </c>
      <c r="M114" s="294">
        <f t="shared" ref="M114:N114" si="89">E114+I114</f>
        <v>0</v>
      </c>
      <c r="N114" s="476">
        <f t="shared" si="89"/>
        <v>0</v>
      </c>
      <c r="O114" s="283"/>
      <c r="P114" s="327"/>
      <c r="Z114" s="2">
        <f t="shared" si="63"/>
        <v>0</v>
      </c>
      <c r="AA114" s="2">
        <f t="shared" si="64"/>
        <v>0</v>
      </c>
    </row>
    <row r="115" spans="1:27" ht="18.75" customHeight="1" x14ac:dyDescent="0.25">
      <c r="A115" s="216"/>
      <c r="B115" s="443" t="s">
        <v>521</v>
      </c>
      <c r="C115" s="590"/>
      <c r="D115" s="428">
        <f t="shared" si="83"/>
        <v>257.2</v>
      </c>
      <c r="E115" s="356">
        <v>257.2</v>
      </c>
      <c r="F115" s="356">
        <v>3</v>
      </c>
      <c r="G115" s="356"/>
      <c r="H115" s="100">
        <f t="shared" si="88"/>
        <v>0</v>
      </c>
      <c r="I115" s="423"/>
      <c r="J115" s="423"/>
      <c r="K115" s="473"/>
      <c r="L115" s="294">
        <f t="shared" si="85"/>
        <v>257.2</v>
      </c>
      <c r="M115" s="294">
        <f t="shared" ref="M115:M116" si="90">E115+I115</f>
        <v>257.2</v>
      </c>
      <c r="N115" s="476">
        <f t="shared" ref="N115:O116" si="91">F115+J115</f>
        <v>3</v>
      </c>
      <c r="O115" s="476">
        <f t="shared" si="91"/>
        <v>0</v>
      </c>
      <c r="P115" s="327"/>
      <c r="Z115" s="2">
        <f t="shared" si="63"/>
        <v>0</v>
      </c>
      <c r="AA115" s="2">
        <f t="shared" si="64"/>
        <v>0</v>
      </c>
    </row>
    <row r="116" spans="1:27" s="36" customFormat="1" ht="27" customHeight="1" x14ac:dyDescent="0.25">
      <c r="A116" s="216"/>
      <c r="B116" s="587" t="s">
        <v>432</v>
      </c>
      <c r="C116" s="590"/>
      <c r="D116" s="428">
        <f t="shared" si="83"/>
        <v>613</v>
      </c>
      <c r="E116" s="356"/>
      <c r="F116" s="356"/>
      <c r="G116" s="356">
        <v>613</v>
      </c>
      <c r="H116" s="100">
        <f t="shared" ref="H116:H120" si="92">I116+K116</f>
        <v>0</v>
      </c>
      <c r="I116" s="438"/>
      <c r="J116" s="438"/>
      <c r="K116" s="438"/>
      <c r="L116" s="294">
        <f t="shared" ref="L116:L117" si="93">M116+O116</f>
        <v>613</v>
      </c>
      <c r="M116" s="294">
        <f t="shared" si="90"/>
        <v>0</v>
      </c>
      <c r="N116" s="294">
        <f t="shared" si="91"/>
        <v>0</v>
      </c>
      <c r="O116" s="294">
        <f t="shared" si="91"/>
        <v>613</v>
      </c>
      <c r="P116" s="288"/>
      <c r="Z116" s="2">
        <f t="shared" si="63"/>
        <v>0</v>
      </c>
      <c r="AA116" s="2">
        <f t="shared" si="64"/>
        <v>0</v>
      </c>
    </row>
    <row r="117" spans="1:27" s="36" customFormat="1" ht="51.75" hidden="1" customHeight="1" x14ac:dyDescent="0.25">
      <c r="A117" s="216"/>
      <c r="B117" s="158" t="s">
        <v>455</v>
      </c>
      <c r="C117" s="590"/>
      <c r="D117" s="428">
        <f t="shared" si="83"/>
        <v>0</v>
      </c>
      <c r="E117" s="356"/>
      <c r="F117" s="356"/>
      <c r="G117" s="356"/>
      <c r="H117" s="100">
        <f t="shared" si="92"/>
        <v>0</v>
      </c>
      <c r="I117" s="438"/>
      <c r="J117" s="438"/>
      <c r="K117" s="438"/>
      <c r="L117" s="294">
        <f t="shared" si="93"/>
        <v>0</v>
      </c>
      <c r="M117" s="294">
        <f t="shared" ref="M117" si="94">E117+I117</f>
        <v>0</v>
      </c>
      <c r="N117" s="294">
        <f t="shared" ref="N117" si="95">F117+J117</f>
        <v>0</v>
      </c>
      <c r="O117" s="294">
        <f t="shared" ref="O117" si="96">G117+K117</f>
        <v>0</v>
      </c>
      <c r="P117" s="288"/>
      <c r="Z117" s="2">
        <f t="shared" si="63"/>
        <v>0</v>
      </c>
      <c r="AA117" s="2">
        <f t="shared" si="64"/>
        <v>0</v>
      </c>
    </row>
    <row r="118" spans="1:27" s="36" customFormat="1" ht="27" customHeight="1" x14ac:dyDescent="0.25">
      <c r="A118" s="216"/>
      <c r="B118" s="587" t="s">
        <v>314</v>
      </c>
      <c r="C118" s="590"/>
      <c r="D118" s="428">
        <f t="shared" si="83"/>
        <v>188</v>
      </c>
      <c r="E118" s="42">
        <v>9.1999999999999993</v>
      </c>
      <c r="F118" s="42">
        <v>1.1000000000000001</v>
      </c>
      <c r="G118" s="42">
        <v>178.8</v>
      </c>
      <c r="H118" s="100">
        <f t="shared" si="92"/>
        <v>0</v>
      </c>
      <c r="I118" s="100"/>
      <c r="J118" s="100"/>
      <c r="K118" s="100"/>
      <c r="L118" s="294">
        <f t="shared" si="85"/>
        <v>188</v>
      </c>
      <c r="M118" s="294">
        <f t="shared" ref="M118" si="97">E118+I118</f>
        <v>9.1999999999999993</v>
      </c>
      <c r="N118" s="294">
        <f t="shared" ref="N118" si="98">F118+J118</f>
        <v>1.1000000000000001</v>
      </c>
      <c r="O118" s="294">
        <f t="shared" ref="O118" si="99">G118+K118</f>
        <v>178.8</v>
      </c>
      <c r="P118" s="288"/>
      <c r="Z118" s="2">
        <f t="shared" si="63"/>
        <v>0</v>
      </c>
      <c r="AA118" s="2">
        <f t="shared" si="64"/>
        <v>0</v>
      </c>
    </row>
    <row r="119" spans="1:27" s="36" customFormat="1" ht="39" x14ac:dyDescent="0.25">
      <c r="A119" s="269"/>
      <c r="B119" s="310" t="s">
        <v>441</v>
      </c>
      <c r="C119" s="590"/>
      <c r="D119" s="460">
        <f t="shared" si="83"/>
        <v>18</v>
      </c>
      <c r="E119" s="568">
        <v>0.9</v>
      </c>
      <c r="F119" s="568">
        <v>0.2</v>
      </c>
      <c r="G119" s="569">
        <v>17.100000000000001</v>
      </c>
      <c r="H119" s="504">
        <f t="shared" si="92"/>
        <v>0</v>
      </c>
      <c r="I119" s="483"/>
      <c r="J119" s="570"/>
      <c r="K119" s="483"/>
      <c r="L119" s="476">
        <f t="shared" ref="L119:L120" si="100">M119+O119</f>
        <v>18</v>
      </c>
      <c r="M119" s="476">
        <f t="shared" ref="M119:M120" si="101">E119+I119</f>
        <v>0.9</v>
      </c>
      <c r="N119" s="476">
        <f t="shared" ref="N119:N120" si="102">F119+J119</f>
        <v>0.2</v>
      </c>
      <c r="O119" s="476">
        <f t="shared" ref="O119" si="103">G119+K119</f>
        <v>17.100000000000001</v>
      </c>
      <c r="P119" s="288"/>
      <c r="Z119" s="2">
        <f t="shared" si="63"/>
        <v>0</v>
      </c>
      <c r="AA119" s="2">
        <f t="shared" si="64"/>
        <v>0</v>
      </c>
    </row>
    <row r="120" spans="1:27" x14ac:dyDescent="0.25">
      <c r="A120" s="216" t="s">
        <v>69</v>
      </c>
      <c r="B120" s="29" t="s">
        <v>45</v>
      </c>
      <c r="C120" s="589" t="s">
        <v>41</v>
      </c>
      <c r="D120" s="448">
        <f>E120+G120</f>
        <v>6.4</v>
      </c>
      <c r="E120" s="285">
        <f>E123+E124+E125</f>
        <v>6.4</v>
      </c>
      <c r="F120" s="285">
        <f>F123+F124+F125</f>
        <v>6.3000000000000007</v>
      </c>
      <c r="G120" s="285">
        <f>G122+G126</f>
        <v>0</v>
      </c>
      <c r="H120" s="477">
        <f t="shared" si="92"/>
        <v>0</v>
      </c>
      <c r="I120" s="457">
        <f>I123+I124+I125</f>
        <v>0</v>
      </c>
      <c r="J120" s="457">
        <f t="shared" ref="J120:K120" si="104">J123+J124+J125</f>
        <v>0</v>
      </c>
      <c r="K120" s="457">
        <f t="shared" si="104"/>
        <v>0</v>
      </c>
      <c r="L120" s="467">
        <f t="shared" si="100"/>
        <v>6.4</v>
      </c>
      <c r="M120" s="169">
        <f t="shared" si="101"/>
        <v>6.4</v>
      </c>
      <c r="N120" s="478">
        <f t="shared" si="102"/>
        <v>6.3000000000000007</v>
      </c>
      <c r="O120" s="169"/>
      <c r="P120" s="327"/>
      <c r="Z120" s="2">
        <f t="shared" si="63"/>
        <v>0</v>
      </c>
      <c r="AA120" s="2">
        <f t="shared" si="64"/>
        <v>0</v>
      </c>
    </row>
    <row r="121" spans="1:27" x14ac:dyDescent="0.25">
      <c r="A121" s="216"/>
      <c r="B121" s="308" t="s">
        <v>174</v>
      </c>
      <c r="C121" s="535"/>
      <c r="D121" s="365"/>
      <c r="E121" s="309"/>
      <c r="F121" s="365"/>
      <c r="G121" s="309"/>
      <c r="H121" s="474"/>
      <c r="I121" s="320"/>
      <c r="J121" s="474"/>
      <c r="K121" s="320"/>
      <c r="L121" s="177"/>
      <c r="M121" s="456"/>
      <c r="N121" s="479"/>
      <c r="O121" s="456"/>
      <c r="P121" s="327"/>
      <c r="Z121" s="2">
        <f t="shared" si="63"/>
        <v>0</v>
      </c>
      <c r="AA121" s="2">
        <f t="shared" si="64"/>
        <v>0</v>
      </c>
    </row>
    <row r="122" spans="1:27" ht="51.75" hidden="1" x14ac:dyDescent="0.25">
      <c r="A122" s="216"/>
      <c r="B122" s="158" t="s">
        <v>455</v>
      </c>
      <c r="C122" s="535"/>
      <c r="D122" s="365">
        <f t="shared" ref="D122:D127" si="105">E122+G122</f>
        <v>0</v>
      </c>
      <c r="E122" s="309"/>
      <c r="F122" s="365"/>
      <c r="G122" s="309"/>
      <c r="H122" s="483">
        <f t="shared" ref="H122:H141" si="106">I122+K122</f>
        <v>0</v>
      </c>
      <c r="I122" s="320"/>
      <c r="J122" s="474"/>
      <c r="K122" s="320"/>
      <c r="L122" s="471">
        <f t="shared" ref="L122:L125" si="107">M122+O122</f>
        <v>0</v>
      </c>
      <c r="M122" s="480">
        <f t="shared" ref="M122:N124" si="108">E122+I122</f>
        <v>0</v>
      </c>
      <c r="N122" s="288">
        <f t="shared" ref="N122" si="109">F122+J122</f>
        <v>0</v>
      </c>
      <c r="O122" s="480"/>
      <c r="P122" s="327"/>
      <c r="Z122" s="2">
        <f t="shared" si="63"/>
        <v>0</v>
      </c>
      <c r="AA122" s="2">
        <f t="shared" si="64"/>
        <v>0</v>
      </c>
    </row>
    <row r="123" spans="1:27" ht="26.25" x14ac:dyDescent="0.25">
      <c r="A123" s="216"/>
      <c r="B123" s="587" t="s">
        <v>519</v>
      </c>
      <c r="C123" s="590"/>
      <c r="D123" s="361">
        <f t="shared" si="105"/>
        <v>1.2</v>
      </c>
      <c r="E123" s="284">
        <v>1.2</v>
      </c>
      <c r="F123" s="361">
        <v>1.2</v>
      </c>
      <c r="G123" s="284"/>
      <c r="H123" s="455">
        <f t="shared" si="106"/>
        <v>0</v>
      </c>
      <c r="I123" s="423"/>
      <c r="J123" s="455"/>
      <c r="K123" s="423"/>
      <c r="L123" s="211">
        <f t="shared" si="107"/>
        <v>1.2</v>
      </c>
      <c r="M123" s="571">
        <v>1.2</v>
      </c>
      <c r="N123" s="211">
        <v>1.2</v>
      </c>
      <c r="O123" s="178"/>
      <c r="P123" s="327"/>
      <c r="Z123" s="2">
        <f t="shared" si="63"/>
        <v>0</v>
      </c>
      <c r="AA123" s="2">
        <f t="shared" si="64"/>
        <v>0</v>
      </c>
    </row>
    <row r="124" spans="1:27" ht="39" customHeight="1" x14ac:dyDescent="0.25">
      <c r="A124" s="216"/>
      <c r="B124" s="591" t="s">
        <v>527</v>
      </c>
      <c r="C124" s="590"/>
      <c r="D124" s="356">
        <f t="shared" si="105"/>
        <v>0.2</v>
      </c>
      <c r="E124" s="356">
        <v>0.2</v>
      </c>
      <c r="F124" s="356">
        <v>0.2</v>
      </c>
      <c r="G124" s="356"/>
      <c r="H124" s="423">
        <f t="shared" si="106"/>
        <v>0</v>
      </c>
      <c r="I124" s="438"/>
      <c r="J124" s="438"/>
      <c r="K124" s="438"/>
      <c r="L124" s="294">
        <f t="shared" si="107"/>
        <v>0.2</v>
      </c>
      <c r="M124" s="294">
        <f t="shared" si="108"/>
        <v>0.2</v>
      </c>
      <c r="N124" s="294">
        <f t="shared" si="108"/>
        <v>0.2</v>
      </c>
      <c r="O124" s="294">
        <f t="shared" ref="O124" si="110">G124+K124</f>
        <v>0</v>
      </c>
      <c r="P124" s="327"/>
      <c r="Z124" s="2">
        <f t="shared" si="63"/>
        <v>0</v>
      </c>
      <c r="AA124" s="2">
        <f t="shared" si="64"/>
        <v>0</v>
      </c>
    </row>
    <row r="125" spans="1:27" ht="26.25" x14ac:dyDescent="0.25">
      <c r="A125" s="216"/>
      <c r="B125" s="595" t="s">
        <v>528</v>
      </c>
      <c r="C125" s="594"/>
      <c r="D125" s="356">
        <f t="shared" si="105"/>
        <v>5</v>
      </c>
      <c r="E125" s="356">
        <v>5</v>
      </c>
      <c r="F125" s="356">
        <v>4.9000000000000004</v>
      </c>
      <c r="G125" s="356"/>
      <c r="H125" s="423">
        <f t="shared" si="106"/>
        <v>0</v>
      </c>
      <c r="I125" s="438"/>
      <c r="J125" s="438"/>
      <c r="K125" s="438"/>
      <c r="L125" s="294">
        <f t="shared" si="107"/>
        <v>5</v>
      </c>
      <c r="M125" s="294">
        <f t="shared" ref="M125" si="111">E125+I125</f>
        <v>5</v>
      </c>
      <c r="N125" s="294">
        <f t="shared" ref="N125" si="112">F125+J125</f>
        <v>4.9000000000000004</v>
      </c>
      <c r="O125" s="294">
        <f t="shared" ref="O125" si="113">G125+K125</f>
        <v>0</v>
      </c>
      <c r="P125" s="327"/>
      <c r="Z125" s="2">
        <f t="shared" si="63"/>
        <v>0</v>
      </c>
      <c r="AA125" s="2">
        <f t="shared" si="64"/>
        <v>0</v>
      </c>
    </row>
    <row r="126" spans="1:27" ht="51.75" hidden="1" x14ac:dyDescent="0.25">
      <c r="A126" s="39"/>
      <c r="B126" s="389" t="s">
        <v>456</v>
      </c>
      <c r="C126" s="575"/>
      <c r="D126" s="454">
        <f t="shared" si="105"/>
        <v>0</v>
      </c>
      <c r="E126" s="309"/>
      <c r="F126" s="309"/>
      <c r="G126" s="309"/>
      <c r="H126" s="570">
        <f t="shared" si="106"/>
        <v>0</v>
      </c>
      <c r="I126" s="320"/>
      <c r="J126" s="320"/>
      <c r="K126" s="320"/>
      <c r="L126" s="179">
        <f t="shared" ref="L126:L127" si="114">M126+O126</f>
        <v>0</v>
      </c>
      <c r="M126" s="480">
        <f t="shared" ref="M126" si="115">E126+I126</f>
        <v>0</v>
      </c>
      <c r="N126" s="480">
        <f t="shared" ref="N126:N127" si="116">F126+J126</f>
        <v>0</v>
      </c>
      <c r="O126" s="480"/>
      <c r="P126" s="327"/>
      <c r="Z126" s="2">
        <f t="shared" si="63"/>
        <v>0</v>
      </c>
      <c r="AA126" s="2">
        <f t="shared" si="64"/>
        <v>0</v>
      </c>
    </row>
    <row r="127" spans="1:27" x14ac:dyDescent="0.25">
      <c r="A127" s="334" t="s">
        <v>70</v>
      </c>
      <c r="B127" s="29" t="s">
        <v>33</v>
      </c>
      <c r="C127" s="535" t="s">
        <v>41</v>
      </c>
      <c r="D127" s="360">
        <f t="shared" si="105"/>
        <v>2.5</v>
      </c>
      <c r="E127" s="285">
        <f>E129+E130</f>
        <v>2.5</v>
      </c>
      <c r="F127" s="285">
        <f>F129+F130</f>
        <v>2.5</v>
      </c>
      <c r="G127" s="285"/>
      <c r="H127" s="477">
        <f t="shared" si="106"/>
        <v>0</v>
      </c>
      <c r="I127" s="457">
        <f>I130+I131</f>
        <v>0</v>
      </c>
      <c r="J127" s="457">
        <f>J130+J131</f>
        <v>0</v>
      </c>
      <c r="K127" s="457">
        <f t="shared" ref="K127" si="117">K130+K131+K132</f>
        <v>0</v>
      </c>
      <c r="L127" s="478">
        <f t="shared" si="114"/>
        <v>2.5</v>
      </c>
      <c r="M127" s="169">
        <f>E127+I127</f>
        <v>2.5</v>
      </c>
      <c r="N127" s="478">
        <f t="shared" si="116"/>
        <v>2.5</v>
      </c>
      <c r="O127" s="169"/>
      <c r="P127" s="327"/>
      <c r="Z127" s="2">
        <f t="shared" si="63"/>
        <v>0</v>
      </c>
      <c r="AA127" s="2">
        <f t="shared" si="64"/>
        <v>0</v>
      </c>
    </row>
    <row r="128" spans="1:27" x14ac:dyDescent="0.25">
      <c r="A128" s="216"/>
      <c r="B128" s="308" t="s">
        <v>174</v>
      </c>
      <c r="C128" s="535"/>
      <c r="D128" s="317">
        <f t="shared" ref="D128:D130" si="118">E128+G128</f>
        <v>0</v>
      </c>
      <c r="E128" s="284"/>
      <c r="F128" s="361"/>
      <c r="G128" s="284"/>
      <c r="H128" s="455"/>
      <c r="I128" s="423"/>
      <c r="J128" s="455"/>
      <c r="K128" s="423"/>
      <c r="L128" s="439"/>
      <c r="M128" s="178"/>
      <c r="N128" s="439"/>
      <c r="O128" s="178"/>
      <c r="P128" s="327"/>
      <c r="Z128" s="2">
        <f t="shared" si="63"/>
        <v>0</v>
      </c>
      <c r="AA128" s="2">
        <f t="shared" si="64"/>
        <v>0</v>
      </c>
    </row>
    <row r="129" spans="1:27" ht="26.25" x14ac:dyDescent="0.25">
      <c r="A129" s="216"/>
      <c r="B129" s="587" t="s">
        <v>519</v>
      </c>
      <c r="C129" s="590"/>
      <c r="D129" s="454">
        <f t="shared" si="118"/>
        <v>1.4</v>
      </c>
      <c r="E129" s="309">
        <v>1.4</v>
      </c>
      <c r="F129" s="309">
        <v>1.4</v>
      </c>
      <c r="G129" s="309"/>
      <c r="H129" s="438">
        <f t="shared" ref="H129" si="119">I129+K129</f>
        <v>0</v>
      </c>
      <c r="I129" s="320"/>
      <c r="J129" s="320"/>
      <c r="K129" s="320"/>
      <c r="L129" s="572">
        <f t="shared" ref="L129:L130" si="120">M129+O129</f>
        <v>1.4</v>
      </c>
      <c r="M129" s="294">
        <f t="shared" ref="M129:N130" si="121">E129+I129</f>
        <v>1.4</v>
      </c>
      <c r="N129" s="294">
        <f t="shared" si="121"/>
        <v>1.4</v>
      </c>
      <c r="O129" s="179"/>
      <c r="P129" s="327"/>
      <c r="Z129" s="2">
        <f t="shared" si="63"/>
        <v>0</v>
      </c>
      <c r="AA129" s="2">
        <f t="shared" si="64"/>
        <v>0</v>
      </c>
    </row>
    <row r="130" spans="1:27" ht="42" customHeight="1" x14ac:dyDescent="0.25">
      <c r="A130" s="216"/>
      <c r="B130" s="595" t="s">
        <v>527</v>
      </c>
      <c r="C130" s="590"/>
      <c r="D130" s="356">
        <f t="shared" si="118"/>
        <v>1.1000000000000001</v>
      </c>
      <c r="E130" s="356">
        <v>1.1000000000000001</v>
      </c>
      <c r="F130" s="356">
        <v>1.1000000000000001</v>
      </c>
      <c r="G130" s="356"/>
      <c r="H130" s="423">
        <f t="shared" si="106"/>
        <v>0</v>
      </c>
      <c r="I130" s="438"/>
      <c r="J130" s="438"/>
      <c r="K130" s="438"/>
      <c r="L130" s="294">
        <f t="shared" si="120"/>
        <v>1.1000000000000001</v>
      </c>
      <c r="M130" s="294">
        <f t="shared" si="121"/>
        <v>1.1000000000000001</v>
      </c>
      <c r="N130" s="294">
        <f t="shared" si="121"/>
        <v>1.1000000000000001</v>
      </c>
      <c r="O130" s="294">
        <f t="shared" ref="O130" si="122">G130+K130</f>
        <v>0</v>
      </c>
      <c r="P130" s="327"/>
      <c r="Z130" s="2">
        <f t="shared" si="63"/>
        <v>0</v>
      </c>
      <c r="AA130" s="2">
        <f t="shared" si="64"/>
        <v>0</v>
      </c>
    </row>
    <row r="131" spans="1:27" ht="51.75" hidden="1" x14ac:dyDescent="0.25">
      <c r="A131" s="39"/>
      <c r="B131" s="389" t="s">
        <v>456</v>
      </c>
      <c r="C131" s="575"/>
      <c r="D131" s="454"/>
      <c r="E131" s="319"/>
      <c r="F131" s="319"/>
      <c r="G131" s="309"/>
      <c r="H131" s="320">
        <f t="shared" si="106"/>
        <v>0</v>
      </c>
      <c r="I131" s="320"/>
      <c r="J131" s="474"/>
      <c r="K131" s="469"/>
      <c r="L131" s="179"/>
      <c r="M131" s="179"/>
      <c r="N131" s="179"/>
      <c r="O131" s="179"/>
      <c r="P131" s="327"/>
      <c r="Z131" s="2">
        <f t="shared" si="63"/>
        <v>0</v>
      </c>
      <c r="AA131" s="2">
        <f t="shared" si="64"/>
        <v>0</v>
      </c>
    </row>
    <row r="132" spans="1:27" x14ac:dyDescent="0.25">
      <c r="A132" s="334" t="s">
        <v>71</v>
      </c>
      <c r="B132" s="29" t="s">
        <v>142</v>
      </c>
      <c r="C132" s="589" t="s">
        <v>41</v>
      </c>
      <c r="D132" s="360">
        <f t="shared" ref="D132" si="123">E132+G132</f>
        <v>3.1</v>
      </c>
      <c r="E132" s="285">
        <f>E134+E135</f>
        <v>3.1</v>
      </c>
      <c r="F132" s="285">
        <f>F134+F135</f>
        <v>3.1</v>
      </c>
      <c r="G132" s="360"/>
      <c r="H132" s="477">
        <f t="shared" ref="H132" si="124">I132+K132</f>
        <v>0</v>
      </c>
      <c r="I132" s="457">
        <f>I135+I136+I137</f>
        <v>0</v>
      </c>
      <c r="J132" s="457">
        <f t="shared" ref="J132:K132" si="125">J135+J136+J137</f>
        <v>0</v>
      </c>
      <c r="K132" s="457">
        <f t="shared" si="125"/>
        <v>0</v>
      </c>
      <c r="L132" s="478">
        <f t="shared" ref="L132" si="126">M132+O132</f>
        <v>3.1</v>
      </c>
      <c r="M132" s="169">
        <f t="shared" ref="M132" si="127">E132+I132</f>
        <v>3.1</v>
      </c>
      <c r="N132" s="478">
        <f t="shared" ref="N132" si="128">F132+J132</f>
        <v>3.1</v>
      </c>
      <c r="O132" s="169"/>
      <c r="P132" s="327"/>
      <c r="Q132" s="197"/>
      <c r="R132" s="96"/>
      <c r="Z132" s="2">
        <f t="shared" si="63"/>
        <v>0</v>
      </c>
      <c r="AA132" s="2">
        <f t="shared" si="64"/>
        <v>0</v>
      </c>
    </row>
    <row r="133" spans="1:27" x14ac:dyDescent="0.25">
      <c r="A133" s="216"/>
      <c r="B133" s="308" t="s">
        <v>174</v>
      </c>
      <c r="C133" s="535"/>
      <c r="D133" s="317"/>
      <c r="E133" s="284"/>
      <c r="F133" s="361"/>
      <c r="G133" s="317"/>
      <c r="H133" s="320">
        <f t="shared" si="106"/>
        <v>0</v>
      </c>
      <c r="I133" s="464"/>
      <c r="J133" s="455"/>
      <c r="K133" s="423"/>
      <c r="L133" s="439"/>
      <c r="M133" s="178"/>
      <c r="N133" s="439"/>
      <c r="O133" s="178"/>
      <c r="P133" s="327"/>
      <c r="Q133" s="197"/>
      <c r="R133" s="96"/>
      <c r="Z133" s="2">
        <f t="shared" si="63"/>
        <v>0</v>
      </c>
      <c r="AA133" s="2">
        <f t="shared" si="64"/>
        <v>0</v>
      </c>
    </row>
    <row r="134" spans="1:27" ht="26.25" x14ac:dyDescent="0.25">
      <c r="A134" s="216"/>
      <c r="B134" s="587" t="s">
        <v>519</v>
      </c>
      <c r="C134" s="594"/>
      <c r="D134" s="462">
        <f t="shared" ref="D134:D135" si="129">E134+G134</f>
        <v>1.8</v>
      </c>
      <c r="E134" s="284">
        <v>1.8</v>
      </c>
      <c r="F134" s="284">
        <v>1.8</v>
      </c>
      <c r="G134" s="319"/>
      <c r="H134" s="423">
        <f t="shared" si="106"/>
        <v>0</v>
      </c>
      <c r="I134" s="468"/>
      <c r="J134" s="320"/>
      <c r="K134" s="320"/>
      <c r="L134" s="572">
        <f t="shared" ref="L134" si="130">M134+O134</f>
        <v>1.8</v>
      </c>
      <c r="M134" s="294">
        <f t="shared" ref="M134" si="131">E134+I134</f>
        <v>1.8</v>
      </c>
      <c r="N134" s="294">
        <f t="shared" ref="N134" si="132">F134+J134</f>
        <v>1.8</v>
      </c>
      <c r="O134" s="179"/>
      <c r="P134" s="327"/>
      <c r="Z134" s="2">
        <f t="shared" si="63"/>
        <v>0</v>
      </c>
      <c r="AA134" s="2">
        <f t="shared" si="64"/>
        <v>0</v>
      </c>
    </row>
    <row r="135" spans="1:27" ht="39.75" customHeight="1" x14ac:dyDescent="0.25">
      <c r="A135" s="216"/>
      <c r="B135" s="595" t="s">
        <v>527</v>
      </c>
      <c r="C135" s="590"/>
      <c r="D135" s="462">
        <f t="shared" si="129"/>
        <v>1.3</v>
      </c>
      <c r="E135" s="284">
        <v>1.3</v>
      </c>
      <c r="F135" s="361">
        <v>1.3</v>
      </c>
      <c r="G135" s="544"/>
      <c r="H135" s="438">
        <f t="shared" si="106"/>
        <v>0</v>
      </c>
      <c r="I135" s="438"/>
      <c r="J135" s="438"/>
      <c r="K135" s="438"/>
      <c r="L135" s="294">
        <f t="shared" ref="L135" si="133">M135+O135</f>
        <v>1.3</v>
      </c>
      <c r="M135" s="294">
        <f t="shared" ref="M135:N135" si="134">E135+I135</f>
        <v>1.3</v>
      </c>
      <c r="N135" s="294">
        <f t="shared" si="134"/>
        <v>1.3</v>
      </c>
      <c r="O135" s="283"/>
      <c r="P135" s="327"/>
      <c r="Z135" s="2">
        <f t="shared" si="63"/>
        <v>0</v>
      </c>
      <c r="AA135" s="2">
        <f t="shared" si="64"/>
        <v>0</v>
      </c>
    </row>
    <row r="136" spans="1:27" ht="51.75" hidden="1" x14ac:dyDescent="0.25">
      <c r="A136" s="39"/>
      <c r="B136" s="389" t="s">
        <v>456</v>
      </c>
      <c r="C136" s="575"/>
      <c r="D136" s="462">
        <f t="shared" ref="D136:D137" si="135">E136+G136</f>
        <v>0</v>
      </c>
      <c r="E136" s="284"/>
      <c r="F136" s="361"/>
      <c r="G136" s="317"/>
      <c r="H136" s="438">
        <f t="shared" si="106"/>
        <v>0</v>
      </c>
      <c r="I136" s="438"/>
      <c r="J136" s="567"/>
      <c r="K136" s="458"/>
      <c r="L136" s="283">
        <f t="shared" ref="L136:L138" si="136">M136+O136</f>
        <v>0</v>
      </c>
      <c r="M136" s="283">
        <f t="shared" ref="M136:N136" si="137">E136+I136</f>
        <v>0</v>
      </c>
      <c r="N136" s="283">
        <f t="shared" si="137"/>
        <v>0</v>
      </c>
      <c r="O136" s="283"/>
      <c r="P136" s="327"/>
      <c r="Q136" s="197"/>
      <c r="R136" s="96"/>
      <c r="Z136" s="2">
        <f t="shared" si="63"/>
        <v>0</v>
      </c>
      <c r="AA136" s="2">
        <f t="shared" si="64"/>
        <v>0</v>
      </c>
    </row>
    <row r="137" spans="1:27" ht="8.25" hidden="1" customHeight="1" x14ac:dyDescent="0.25">
      <c r="A137" s="39"/>
      <c r="B137" s="157" t="s">
        <v>455</v>
      </c>
      <c r="C137" s="575"/>
      <c r="D137" s="454">
        <f t="shared" si="135"/>
        <v>0</v>
      </c>
      <c r="E137" s="309"/>
      <c r="F137" s="309"/>
      <c r="G137" s="319"/>
      <c r="H137" s="457">
        <f t="shared" si="106"/>
        <v>0</v>
      </c>
      <c r="I137" s="320"/>
      <c r="J137" s="474"/>
      <c r="K137" s="469"/>
      <c r="L137" s="179">
        <f t="shared" si="136"/>
        <v>0</v>
      </c>
      <c r="M137" s="179">
        <f t="shared" ref="M137:M138" si="138">E137+I137</f>
        <v>0</v>
      </c>
      <c r="N137" s="179">
        <f t="shared" ref="N137:N138" si="139">F137+J137</f>
        <v>0</v>
      </c>
      <c r="O137" s="179"/>
      <c r="P137" s="327"/>
      <c r="Z137" s="2">
        <f t="shared" si="63"/>
        <v>0</v>
      </c>
      <c r="AA137" s="2">
        <f t="shared" si="64"/>
        <v>0</v>
      </c>
    </row>
    <row r="138" spans="1:27" x14ac:dyDescent="0.25">
      <c r="A138" s="334" t="s">
        <v>72</v>
      </c>
      <c r="B138" s="29" t="s">
        <v>307</v>
      </c>
      <c r="C138" s="535" t="s">
        <v>41</v>
      </c>
      <c r="D138" s="360">
        <f>E138+G138</f>
        <v>1.1000000000000001</v>
      </c>
      <c r="E138" s="285">
        <f>E140+E141</f>
        <v>1.1000000000000001</v>
      </c>
      <c r="F138" s="285">
        <f>F140+F141</f>
        <v>1.1000000000000001</v>
      </c>
      <c r="G138" s="360">
        <f>SUM(G140:G140)</f>
        <v>0</v>
      </c>
      <c r="H138" s="457">
        <f t="shared" si="106"/>
        <v>0</v>
      </c>
      <c r="I138" s="463">
        <f>I140+I141</f>
        <v>0</v>
      </c>
      <c r="J138" s="457">
        <f>J140+J141</f>
        <v>0</v>
      </c>
      <c r="K138" s="457">
        <f t="shared" ref="K138" si="140">K141+K142+K143</f>
        <v>0</v>
      </c>
      <c r="L138" s="478">
        <f t="shared" si="136"/>
        <v>1.1000000000000001</v>
      </c>
      <c r="M138" s="169">
        <f t="shared" si="138"/>
        <v>1.1000000000000001</v>
      </c>
      <c r="N138" s="478">
        <f t="shared" si="139"/>
        <v>1.1000000000000001</v>
      </c>
      <c r="O138" s="169"/>
      <c r="P138" s="327"/>
      <c r="Q138" s="197"/>
      <c r="R138" s="96"/>
      <c r="Z138" s="2">
        <f t="shared" si="63"/>
        <v>0</v>
      </c>
      <c r="AA138" s="2">
        <f t="shared" si="64"/>
        <v>0</v>
      </c>
    </row>
    <row r="139" spans="1:27" x14ac:dyDescent="0.25">
      <c r="A139" s="216"/>
      <c r="B139" s="308" t="s">
        <v>174</v>
      </c>
      <c r="C139" s="535"/>
      <c r="D139" s="319"/>
      <c r="E139" s="309"/>
      <c r="F139" s="365"/>
      <c r="G139" s="319"/>
      <c r="H139" s="320">
        <f t="shared" si="106"/>
        <v>0</v>
      </c>
      <c r="I139" s="468"/>
      <c r="J139" s="474"/>
      <c r="K139" s="320"/>
      <c r="L139" s="471"/>
      <c r="M139" s="480"/>
      <c r="N139" s="288"/>
      <c r="O139" s="456"/>
      <c r="P139" s="327"/>
      <c r="Q139" s="197"/>
      <c r="R139" s="96"/>
      <c r="Z139" s="2">
        <f t="shared" si="63"/>
        <v>0</v>
      </c>
      <c r="AA139" s="2">
        <f t="shared" si="64"/>
        <v>0</v>
      </c>
    </row>
    <row r="140" spans="1:27" ht="26.25" x14ac:dyDescent="0.25">
      <c r="A140" s="216"/>
      <c r="B140" s="587" t="s">
        <v>519</v>
      </c>
      <c r="C140" s="590"/>
      <c r="D140" s="317">
        <f t="shared" ref="D140:D141" si="141">E140+G140</f>
        <v>0.9</v>
      </c>
      <c r="E140" s="284">
        <v>0.9</v>
      </c>
      <c r="F140" s="361">
        <v>0.9</v>
      </c>
      <c r="G140" s="317"/>
      <c r="H140" s="423">
        <f t="shared" si="106"/>
        <v>0</v>
      </c>
      <c r="I140" s="464"/>
      <c r="J140" s="455"/>
      <c r="K140" s="423"/>
      <c r="L140" s="294">
        <f t="shared" ref="L140" si="142">M140+O140</f>
        <v>0.9</v>
      </c>
      <c r="M140" s="294">
        <f t="shared" ref="M140" si="143">E140+I140</f>
        <v>0.9</v>
      </c>
      <c r="N140" s="294">
        <f t="shared" ref="N140" si="144">F140+J140</f>
        <v>0.9</v>
      </c>
      <c r="O140" s="179"/>
      <c r="P140" s="327"/>
      <c r="Z140" s="2">
        <f t="shared" si="63"/>
        <v>0</v>
      </c>
      <c r="AA140" s="2">
        <f t="shared" si="64"/>
        <v>0</v>
      </c>
    </row>
    <row r="141" spans="1:27" ht="40.5" customHeight="1" x14ac:dyDescent="0.25">
      <c r="A141" s="216"/>
      <c r="B141" s="595" t="s">
        <v>527</v>
      </c>
      <c r="C141" s="590"/>
      <c r="D141" s="317">
        <f t="shared" si="141"/>
        <v>0.2</v>
      </c>
      <c r="E141" s="356">
        <v>0.2</v>
      </c>
      <c r="F141" s="356">
        <v>0.2</v>
      </c>
      <c r="G141" s="544"/>
      <c r="H141" s="320">
        <f t="shared" si="106"/>
        <v>0</v>
      </c>
      <c r="I141" s="438"/>
      <c r="J141" s="438"/>
      <c r="K141" s="438"/>
      <c r="L141" s="211">
        <f t="shared" ref="L141" si="145">M141+O141</f>
        <v>0.2</v>
      </c>
      <c r="M141" s="294">
        <f t="shared" ref="M141:N141" si="146">E141+I141</f>
        <v>0.2</v>
      </c>
      <c r="N141" s="294">
        <f t="shared" si="146"/>
        <v>0.2</v>
      </c>
      <c r="O141" s="283"/>
      <c r="P141" s="327"/>
      <c r="Z141" s="2">
        <f t="shared" si="63"/>
        <v>0</v>
      </c>
      <c r="AA141" s="2">
        <f t="shared" si="64"/>
        <v>0</v>
      </c>
    </row>
    <row r="142" spans="1:27" x14ac:dyDescent="0.25">
      <c r="A142" s="334" t="s">
        <v>73</v>
      </c>
      <c r="B142" s="31" t="s">
        <v>281</v>
      </c>
      <c r="C142" s="589" t="s">
        <v>41</v>
      </c>
      <c r="D142" s="319">
        <f t="shared" ref="D142" si="147">E142+G142</f>
        <v>2.6</v>
      </c>
      <c r="E142" s="309">
        <f>E144+E145+E146</f>
        <v>2.6</v>
      </c>
      <c r="F142" s="309">
        <f>F144+F145+F146</f>
        <v>2.6</v>
      </c>
      <c r="G142" s="319"/>
      <c r="H142" s="457">
        <f t="shared" ref="H142" si="148">I142+K142</f>
        <v>0</v>
      </c>
      <c r="I142" s="463">
        <f>I144+I145+I146</f>
        <v>0</v>
      </c>
      <c r="J142" s="463">
        <f t="shared" ref="J142:K142" si="149">J144+J145+J146</f>
        <v>0</v>
      </c>
      <c r="K142" s="463">
        <f t="shared" si="149"/>
        <v>0</v>
      </c>
      <c r="L142" s="471">
        <f t="shared" ref="L142" si="150">M142+O142</f>
        <v>2.6</v>
      </c>
      <c r="M142" s="179">
        <f t="shared" ref="M142" si="151">E142+I142</f>
        <v>2.6</v>
      </c>
      <c r="N142" s="471">
        <f t="shared" ref="N142" si="152">F142+J142</f>
        <v>2.6</v>
      </c>
      <c r="O142" s="179"/>
      <c r="P142" s="327"/>
      <c r="Q142" s="197"/>
      <c r="R142" s="96"/>
      <c r="Z142" s="2">
        <f t="shared" si="63"/>
        <v>0</v>
      </c>
      <c r="AA142" s="2">
        <f t="shared" si="64"/>
        <v>0</v>
      </c>
    </row>
    <row r="143" spans="1:27" x14ac:dyDescent="0.25">
      <c r="A143" s="216"/>
      <c r="B143" s="308" t="s">
        <v>174</v>
      </c>
      <c r="C143" s="535"/>
      <c r="D143" s="317"/>
      <c r="E143" s="284"/>
      <c r="F143" s="361"/>
      <c r="G143" s="317"/>
      <c r="H143" s="320"/>
      <c r="I143" s="464"/>
      <c r="J143" s="455"/>
      <c r="K143" s="423"/>
      <c r="L143" s="439"/>
      <c r="M143" s="178"/>
      <c r="N143" s="439"/>
      <c r="O143" s="178"/>
      <c r="P143" s="327"/>
      <c r="Q143" s="197"/>
      <c r="R143" s="96"/>
      <c r="Z143" s="2">
        <f t="shared" si="63"/>
        <v>0</v>
      </c>
      <c r="AA143" s="2">
        <f t="shared" si="64"/>
        <v>0</v>
      </c>
    </row>
    <row r="144" spans="1:27" ht="26.25" x14ac:dyDescent="0.25">
      <c r="A144" s="216"/>
      <c r="B144" s="587" t="s">
        <v>519</v>
      </c>
      <c r="C144" s="590"/>
      <c r="D144" s="462">
        <f t="shared" ref="D144:D146" si="153">E144+G144</f>
        <v>0.9</v>
      </c>
      <c r="E144" s="284">
        <v>0.9</v>
      </c>
      <c r="F144" s="284">
        <v>0.9</v>
      </c>
      <c r="G144" s="317"/>
      <c r="H144" s="423">
        <f t="shared" ref="H144:H168" si="154">I144+K144</f>
        <v>0</v>
      </c>
      <c r="I144" s="464"/>
      <c r="J144" s="423"/>
      <c r="K144" s="423"/>
      <c r="L144" s="572">
        <f t="shared" ref="L144" si="155">M144+O144</f>
        <v>0.9</v>
      </c>
      <c r="M144" s="294">
        <f t="shared" ref="M144" si="156">E144+I144</f>
        <v>0.9</v>
      </c>
      <c r="N144" s="294">
        <f t="shared" ref="N144" si="157">F144+J144</f>
        <v>0.9</v>
      </c>
      <c r="O144" s="179"/>
      <c r="P144" s="327"/>
      <c r="Z144" s="2">
        <f t="shared" si="63"/>
        <v>0</v>
      </c>
      <c r="AA144" s="2">
        <f t="shared" si="64"/>
        <v>0</v>
      </c>
    </row>
    <row r="145" spans="1:27" ht="37.5" customHeight="1" x14ac:dyDescent="0.25">
      <c r="A145" s="216"/>
      <c r="B145" s="591" t="s">
        <v>527</v>
      </c>
      <c r="C145" s="590"/>
      <c r="D145" s="462">
        <f t="shared" si="153"/>
        <v>0.2</v>
      </c>
      <c r="E145" s="309">
        <v>0.2</v>
      </c>
      <c r="F145" s="309">
        <v>0.2</v>
      </c>
      <c r="G145" s="319"/>
      <c r="H145" s="423">
        <f t="shared" si="154"/>
        <v>0</v>
      </c>
      <c r="I145" s="320"/>
      <c r="J145" s="320"/>
      <c r="K145" s="469"/>
      <c r="L145" s="476">
        <f t="shared" ref="L145:L146" si="158">M145+O145</f>
        <v>0.2</v>
      </c>
      <c r="M145" s="476">
        <f t="shared" ref="M145:N146" si="159">E145+I145</f>
        <v>0.2</v>
      </c>
      <c r="N145" s="476">
        <f t="shared" si="159"/>
        <v>0.2</v>
      </c>
      <c r="O145" s="179"/>
      <c r="P145" s="327"/>
      <c r="Z145" s="2">
        <f t="shared" si="63"/>
        <v>0</v>
      </c>
      <c r="AA145" s="2">
        <f t="shared" si="64"/>
        <v>0</v>
      </c>
    </row>
    <row r="146" spans="1:27" ht="28.5" customHeight="1" x14ac:dyDescent="0.25">
      <c r="A146" s="216"/>
      <c r="B146" s="595" t="s">
        <v>534</v>
      </c>
      <c r="C146" s="590"/>
      <c r="D146" s="462">
        <f t="shared" si="153"/>
        <v>1.5</v>
      </c>
      <c r="E146" s="356">
        <v>1.5</v>
      </c>
      <c r="F146" s="356">
        <v>1.5</v>
      </c>
      <c r="G146" s="544"/>
      <c r="H146" s="438">
        <f t="shared" si="154"/>
        <v>0</v>
      </c>
      <c r="I146" s="438"/>
      <c r="J146" s="438"/>
      <c r="K146" s="438"/>
      <c r="L146" s="294">
        <f t="shared" si="158"/>
        <v>1.5</v>
      </c>
      <c r="M146" s="169">
        <f t="shared" si="159"/>
        <v>1.5</v>
      </c>
      <c r="N146" s="478">
        <f t="shared" si="159"/>
        <v>1.5</v>
      </c>
      <c r="O146" s="283"/>
      <c r="P146" s="327"/>
      <c r="Z146" s="2">
        <f t="shared" si="63"/>
        <v>0</v>
      </c>
      <c r="AA146" s="2">
        <f t="shared" si="64"/>
        <v>0</v>
      </c>
    </row>
    <row r="147" spans="1:27" ht="51.75" hidden="1" x14ac:dyDescent="0.25">
      <c r="A147" s="216"/>
      <c r="B147" s="389" t="s">
        <v>456</v>
      </c>
      <c r="C147" s="575"/>
      <c r="D147" s="309">
        <f t="shared" ref="D147" si="160">E147+G147</f>
        <v>0</v>
      </c>
      <c r="E147" s="309"/>
      <c r="F147" s="309"/>
      <c r="G147" s="319"/>
      <c r="H147" s="457">
        <f t="shared" si="154"/>
        <v>0</v>
      </c>
      <c r="I147" s="320"/>
      <c r="J147" s="320"/>
      <c r="K147" s="469"/>
      <c r="L147" s="179">
        <f t="shared" ref="L147" si="161">M147+O147</f>
        <v>0</v>
      </c>
      <c r="M147" s="179">
        <f t="shared" ref="M147" si="162">E147+I147</f>
        <v>0</v>
      </c>
      <c r="N147" s="179">
        <f t="shared" ref="N147" si="163">F147+J147</f>
        <v>0</v>
      </c>
      <c r="O147" s="179"/>
      <c r="P147" s="327"/>
      <c r="Q147" s="197"/>
      <c r="R147" s="96"/>
      <c r="Z147" s="2">
        <f t="shared" si="63"/>
        <v>0</v>
      </c>
      <c r="AA147" s="2">
        <f t="shared" si="64"/>
        <v>0</v>
      </c>
    </row>
    <row r="148" spans="1:27" x14ac:dyDescent="0.25">
      <c r="A148" s="334" t="s">
        <v>74</v>
      </c>
      <c r="B148" s="29" t="s">
        <v>308</v>
      </c>
      <c r="C148" s="589" t="s">
        <v>41</v>
      </c>
      <c r="D148" s="285">
        <f>E148+G148</f>
        <v>3.4</v>
      </c>
      <c r="E148" s="448">
        <f>E150+E151</f>
        <v>3.4</v>
      </c>
      <c r="F148" s="448">
        <f>F150+F151</f>
        <v>3.3</v>
      </c>
      <c r="G148" s="448"/>
      <c r="H148" s="457">
        <f t="shared" si="154"/>
        <v>0</v>
      </c>
      <c r="I148" s="463">
        <f>I151+I150</f>
        <v>0</v>
      </c>
      <c r="J148" s="463">
        <f>J151+J150</f>
        <v>0</v>
      </c>
      <c r="K148" s="457">
        <f t="shared" ref="K148" si="164">K151+K153+K154</f>
        <v>0</v>
      </c>
      <c r="L148" s="169">
        <f>M148+O148</f>
        <v>3.4</v>
      </c>
      <c r="M148" s="169">
        <f>E148+I148</f>
        <v>3.4</v>
      </c>
      <c r="N148" s="478">
        <f t="shared" ref="N148:O148" si="165">F148+J148</f>
        <v>3.3</v>
      </c>
      <c r="O148" s="169">
        <f t="shared" si="165"/>
        <v>0</v>
      </c>
      <c r="P148" s="327"/>
      <c r="Q148" s="197"/>
      <c r="R148" s="96"/>
      <c r="Z148" s="2">
        <f t="shared" si="63"/>
        <v>0</v>
      </c>
      <c r="AA148" s="2">
        <f t="shared" si="64"/>
        <v>0</v>
      </c>
    </row>
    <row r="149" spans="1:27" x14ac:dyDescent="0.25">
      <c r="A149" s="216"/>
      <c r="B149" s="308" t="s">
        <v>174</v>
      </c>
      <c r="C149" s="535"/>
      <c r="D149" s="309"/>
      <c r="E149" s="365"/>
      <c r="F149" s="309"/>
      <c r="G149" s="365"/>
      <c r="H149" s="320">
        <f t="shared" si="154"/>
        <v>0</v>
      </c>
      <c r="I149" s="455"/>
      <c r="J149" s="423"/>
      <c r="K149" s="455"/>
      <c r="L149" s="178"/>
      <c r="M149" s="178"/>
      <c r="N149" s="439"/>
      <c r="O149" s="178"/>
      <c r="P149" s="327"/>
      <c r="Q149" s="197"/>
      <c r="R149" s="96"/>
      <c r="Z149" s="2">
        <f t="shared" si="63"/>
        <v>0</v>
      </c>
      <c r="AA149" s="2">
        <f t="shared" si="64"/>
        <v>0</v>
      </c>
    </row>
    <row r="150" spans="1:27" ht="26.25" x14ac:dyDescent="0.25">
      <c r="A150" s="216"/>
      <c r="B150" s="587" t="s">
        <v>519</v>
      </c>
      <c r="C150" s="590"/>
      <c r="D150" s="284">
        <f t="shared" ref="D150:D151" si="166">E150+G150</f>
        <v>1.9</v>
      </c>
      <c r="E150" s="361">
        <v>1.9</v>
      </c>
      <c r="F150" s="284">
        <v>1.8</v>
      </c>
      <c r="G150" s="361"/>
      <c r="H150" s="423">
        <f t="shared" si="154"/>
        <v>0</v>
      </c>
      <c r="I150" s="455"/>
      <c r="J150" s="423"/>
      <c r="K150" s="455"/>
      <c r="L150" s="571">
        <f t="shared" ref="L150:L151" si="167">M150+O150</f>
        <v>1.9</v>
      </c>
      <c r="M150" s="571">
        <f t="shared" ref="M150:M151" si="168">E150+I150</f>
        <v>1.9</v>
      </c>
      <c r="N150" s="211">
        <f t="shared" ref="N150:N151" si="169">F150+J150</f>
        <v>1.8</v>
      </c>
      <c r="O150" s="178"/>
      <c r="P150" s="327"/>
      <c r="Z150" s="2">
        <f t="shared" si="63"/>
        <v>0</v>
      </c>
      <c r="AA150" s="2">
        <f t="shared" si="64"/>
        <v>0</v>
      </c>
    </row>
    <row r="151" spans="1:27" ht="26.25" x14ac:dyDescent="0.25">
      <c r="A151" s="216"/>
      <c r="B151" s="595" t="s">
        <v>528</v>
      </c>
      <c r="C151" s="590"/>
      <c r="D151" s="284">
        <f t="shared" si="166"/>
        <v>1.5</v>
      </c>
      <c r="E151" s="365">
        <v>1.5</v>
      </c>
      <c r="F151" s="309">
        <v>1.5</v>
      </c>
      <c r="G151" s="365"/>
      <c r="H151" s="423">
        <f t="shared" si="154"/>
        <v>0</v>
      </c>
      <c r="I151" s="474"/>
      <c r="J151" s="320"/>
      <c r="K151" s="474"/>
      <c r="L151" s="571">
        <f t="shared" si="167"/>
        <v>1.5</v>
      </c>
      <c r="M151" s="571">
        <f t="shared" si="168"/>
        <v>1.5</v>
      </c>
      <c r="N151" s="211">
        <f t="shared" si="169"/>
        <v>1.5</v>
      </c>
      <c r="O151" s="179"/>
      <c r="P151" s="327"/>
      <c r="Z151" s="2">
        <f t="shared" si="63"/>
        <v>0</v>
      </c>
      <c r="AA151" s="2">
        <f t="shared" si="64"/>
        <v>0</v>
      </c>
    </row>
    <row r="152" spans="1:27" s="36" customFormat="1" ht="51.75" hidden="1" x14ac:dyDescent="0.25">
      <c r="A152" s="39"/>
      <c r="B152" s="389" t="s">
        <v>456</v>
      </c>
      <c r="C152" s="575"/>
      <c r="D152" s="309">
        <f>E152+G152</f>
        <v>0</v>
      </c>
      <c r="E152" s="365"/>
      <c r="F152" s="309"/>
      <c r="G152" s="365"/>
      <c r="H152" s="457">
        <f t="shared" si="154"/>
        <v>0</v>
      </c>
      <c r="I152" s="474"/>
      <c r="J152" s="320"/>
      <c r="K152" s="474"/>
      <c r="L152" s="179">
        <f t="shared" ref="L152:L153" si="170">M152+O152</f>
        <v>0</v>
      </c>
      <c r="M152" s="179">
        <f t="shared" ref="M152:M153" si="171">E152+I152</f>
        <v>0</v>
      </c>
      <c r="N152" s="471">
        <f t="shared" ref="N152:N153" si="172">F152+J152</f>
        <v>0</v>
      </c>
      <c r="O152" s="179">
        <f t="shared" ref="O152" si="173">G152+K152</f>
        <v>0</v>
      </c>
      <c r="P152" s="327"/>
      <c r="Q152" s="202"/>
      <c r="R152" s="203"/>
      <c r="Z152" s="2">
        <f t="shared" si="63"/>
        <v>0</v>
      </c>
      <c r="AA152" s="2">
        <f t="shared" si="64"/>
        <v>0</v>
      </c>
    </row>
    <row r="153" spans="1:27" x14ac:dyDescent="0.25">
      <c r="A153" s="334" t="s">
        <v>75</v>
      </c>
      <c r="B153" s="29" t="s">
        <v>309</v>
      </c>
      <c r="C153" s="589" t="s">
        <v>41</v>
      </c>
      <c r="D153" s="285">
        <f t="shared" ref="D153" si="174">E153+G153</f>
        <v>12.5</v>
      </c>
      <c r="E153" s="448">
        <f>E155+E156</f>
        <v>12.5</v>
      </c>
      <c r="F153" s="448">
        <f>F155+F156</f>
        <v>12.3</v>
      </c>
      <c r="G153" s="448"/>
      <c r="H153" s="457">
        <f t="shared" si="154"/>
        <v>0</v>
      </c>
      <c r="I153" s="463">
        <f>I156+I157</f>
        <v>0</v>
      </c>
      <c r="J153" s="463">
        <f>J156+J157</f>
        <v>0</v>
      </c>
      <c r="K153" s="457">
        <f t="shared" ref="K153" si="175">K156+K158+K159</f>
        <v>0</v>
      </c>
      <c r="L153" s="169">
        <f t="shared" si="170"/>
        <v>12.5</v>
      </c>
      <c r="M153" s="169">
        <f t="shared" si="171"/>
        <v>12.5</v>
      </c>
      <c r="N153" s="478">
        <f t="shared" si="172"/>
        <v>12.3</v>
      </c>
      <c r="O153" s="169"/>
      <c r="P153" s="327"/>
      <c r="Q153" s="197"/>
      <c r="R153" s="96"/>
      <c r="Z153" s="2">
        <f t="shared" si="63"/>
        <v>0</v>
      </c>
      <c r="AA153" s="2">
        <f t="shared" si="64"/>
        <v>0</v>
      </c>
    </row>
    <row r="154" spans="1:27" x14ac:dyDescent="0.25">
      <c r="A154" s="216"/>
      <c r="B154" s="308" t="s">
        <v>174</v>
      </c>
      <c r="C154" s="535"/>
      <c r="D154" s="309"/>
      <c r="E154" s="365"/>
      <c r="F154" s="309"/>
      <c r="G154" s="365"/>
      <c r="H154" s="320">
        <f t="shared" si="154"/>
        <v>0</v>
      </c>
      <c r="I154" s="474"/>
      <c r="J154" s="320"/>
      <c r="K154" s="474"/>
      <c r="L154" s="178"/>
      <c r="M154" s="178"/>
      <c r="N154" s="439"/>
      <c r="O154" s="178"/>
      <c r="P154" s="327"/>
      <c r="Q154" s="197"/>
      <c r="R154" s="96"/>
      <c r="Z154" s="2">
        <f t="shared" si="63"/>
        <v>0</v>
      </c>
      <c r="AA154" s="2">
        <f t="shared" si="64"/>
        <v>0</v>
      </c>
    </row>
    <row r="155" spans="1:27" ht="26.25" x14ac:dyDescent="0.25">
      <c r="A155" s="216"/>
      <c r="B155" s="587" t="s">
        <v>519</v>
      </c>
      <c r="C155" s="590"/>
      <c r="D155" s="284">
        <f t="shared" ref="D155:D156" si="176">E155+G155</f>
        <v>1.8</v>
      </c>
      <c r="E155" s="361">
        <v>1.8</v>
      </c>
      <c r="F155" s="284">
        <v>1.8</v>
      </c>
      <c r="G155" s="361"/>
      <c r="H155" s="423">
        <f t="shared" si="154"/>
        <v>0</v>
      </c>
      <c r="I155" s="455"/>
      <c r="J155" s="423"/>
      <c r="K155" s="455"/>
      <c r="L155" s="571">
        <f t="shared" ref="L155" si="177">M155+O155</f>
        <v>1.8</v>
      </c>
      <c r="M155" s="571">
        <f t="shared" ref="M155" si="178">E155+I155</f>
        <v>1.8</v>
      </c>
      <c r="N155" s="211">
        <f t="shared" ref="N155" si="179">F155+J155</f>
        <v>1.8</v>
      </c>
      <c r="O155" s="178"/>
      <c r="P155" s="327"/>
      <c r="Z155" s="2">
        <f t="shared" si="63"/>
        <v>0</v>
      </c>
      <c r="AA155" s="2">
        <f t="shared" si="64"/>
        <v>0</v>
      </c>
    </row>
    <row r="156" spans="1:27" ht="26.25" x14ac:dyDescent="0.25">
      <c r="A156" s="216"/>
      <c r="B156" s="595" t="s">
        <v>534</v>
      </c>
      <c r="C156" s="590"/>
      <c r="D156" s="284">
        <f t="shared" si="176"/>
        <v>10.7</v>
      </c>
      <c r="E156" s="365">
        <v>10.7</v>
      </c>
      <c r="F156" s="309">
        <v>10.5</v>
      </c>
      <c r="G156" s="365"/>
      <c r="H156" s="423">
        <f t="shared" si="154"/>
        <v>0</v>
      </c>
      <c r="I156" s="474"/>
      <c r="J156" s="320"/>
      <c r="K156" s="474"/>
      <c r="L156" s="571">
        <f t="shared" ref="L156" si="180">M156+O156</f>
        <v>10.7</v>
      </c>
      <c r="M156" s="571">
        <f t="shared" ref="M156" si="181">E156+I156</f>
        <v>10.7</v>
      </c>
      <c r="N156" s="211">
        <f t="shared" ref="N156" si="182">F156+J156</f>
        <v>10.5</v>
      </c>
      <c r="O156" s="179"/>
      <c r="P156" s="327"/>
      <c r="Z156" s="2">
        <f t="shared" si="63"/>
        <v>0</v>
      </c>
      <c r="AA156" s="2">
        <f t="shared" si="64"/>
        <v>0</v>
      </c>
    </row>
    <row r="157" spans="1:27" ht="51.75" hidden="1" x14ac:dyDescent="0.25">
      <c r="A157" s="39"/>
      <c r="B157" s="389" t="s">
        <v>456</v>
      </c>
      <c r="C157" s="575"/>
      <c r="D157" s="309">
        <f t="shared" ref="D157" si="183">E157+G157</f>
        <v>0</v>
      </c>
      <c r="E157" s="365"/>
      <c r="F157" s="309"/>
      <c r="G157" s="365"/>
      <c r="H157" s="457">
        <f t="shared" si="154"/>
        <v>0</v>
      </c>
      <c r="I157" s="474"/>
      <c r="J157" s="320"/>
      <c r="K157" s="474"/>
      <c r="L157" s="179">
        <f t="shared" ref="L157" si="184">M157+O157</f>
        <v>0</v>
      </c>
      <c r="M157" s="179">
        <f t="shared" ref="M157" si="185">E157+I157</f>
        <v>0</v>
      </c>
      <c r="N157" s="471">
        <f t="shared" ref="N157" si="186">F157+J157</f>
        <v>0</v>
      </c>
      <c r="O157" s="179"/>
      <c r="P157" s="327"/>
      <c r="Q157" s="197"/>
      <c r="R157" s="96"/>
      <c r="Z157" s="2">
        <f t="shared" ref="Z157:Z220" si="187">E157-M157</f>
        <v>0</v>
      </c>
      <c r="AA157" s="2">
        <f t="shared" ref="AA157:AA220" si="188">F157-N157</f>
        <v>0</v>
      </c>
    </row>
    <row r="158" spans="1:27" x14ac:dyDescent="0.25">
      <c r="A158" s="32" t="s">
        <v>76</v>
      </c>
      <c r="B158" s="217" t="s">
        <v>310</v>
      </c>
      <c r="C158" s="589" t="s">
        <v>41</v>
      </c>
      <c r="D158" s="285">
        <f>E158+G158</f>
        <v>4.8</v>
      </c>
      <c r="E158" s="448">
        <f>E160+E161</f>
        <v>4.8</v>
      </c>
      <c r="F158" s="448">
        <f>F160+F161</f>
        <v>4.7</v>
      </c>
      <c r="G158" s="448"/>
      <c r="H158" s="457">
        <f t="shared" si="154"/>
        <v>0</v>
      </c>
      <c r="I158" s="463">
        <f>I160+I161</f>
        <v>0</v>
      </c>
      <c r="J158" s="463">
        <f>J160+J161</f>
        <v>0</v>
      </c>
      <c r="K158" s="457">
        <f t="shared" ref="K158" si="189">K161+K163+K164</f>
        <v>0</v>
      </c>
      <c r="L158" s="169">
        <f t="shared" ref="L158" si="190">M158+O158</f>
        <v>4.8</v>
      </c>
      <c r="M158" s="169">
        <f t="shared" ref="M158" si="191">E158+I158</f>
        <v>4.8</v>
      </c>
      <c r="N158" s="478">
        <f t="shared" ref="N158" si="192">F158+J158</f>
        <v>4.7</v>
      </c>
      <c r="O158" s="169">
        <f t="shared" ref="O158" si="193">G158+K158</f>
        <v>0</v>
      </c>
      <c r="P158" s="327"/>
      <c r="Q158" s="197"/>
      <c r="R158" s="96"/>
      <c r="Z158" s="2">
        <f t="shared" si="187"/>
        <v>0</v>
      </c>
      <c r="AA158" s="2">
        <f t="shared" si="188"/>
        <v>0</v>
      </c>
    </row>
    <row r="159" spans="1:27" x14ac:dyDescent="0.25">
      <c r="A159" s="39"/>
      <c r="B159" s="596" t="s">
        <v>174</v>
      </c>
      <c r="C159" s="535"/>
      <c r="D159" s="309"/>
      <c r="E159" s="365"/>
      <c r="F159" s="309"/>
      <c r="G159" s="365"/>
      <c r="H159" s="320">
        <f t="shared" si="154"/>
        <v>0</v>
      </c>
      <c r="I159" s="474"/>
      <c r="J159" s="320"/>
      <c r="K159" s="474"/>
      <c r="L159" s="178"/>
      <c r="M159" s="178"/>
      <c r="N159" s="439"/>
      <c r="O159" s="178"/>
      <c r="P159" s="327"/>
      <c r="Q159" s="197"/>
      <c r="R159" s="96"/>
      <c r="Z159" s="2">
        <f t="shared" si="187"/>
        <v>0</v>
      </c>
      <c r="AA159" s="2">
        <f t="shared" si="188"/>
        <v>0</v>
      </c>
    </row>
    <row r="160" spans="1:27" ht="26.25" x14ac:dyDescent="0.25">
      <c r="A160" s="39"/>
      <c r="B160" s="597" t="s">
        <v>519</v>
      </c>
      <c r="C160" s="590"/>
      <c r="D160" s="284">
        <f t="shared" ref="D160:D161" si="194">E160+G160</f>
        <v>1.7</v>
      </c>
      <c r="E160" s="361">
        <v>1.7</v>
      </c>
      <c r="F160" s="284">
        <v>1.7</v>
      </c>
      <c r="G160" s="361"/>
      <c r="H160" s="423">
        <f t="shared" si="154"/>
        <v>0</v>
      </c>
      <c r="I160" s="455"/>
      <c r="J160" s="423"/>
      <c r="K160" s="455"/>
      <c r="L160" s="571">
        <f t="shared" ref="L160" si="195">M160+O160</f>
        <v>1.7</v>
      </c>
      <c r="M160" s="571">
        <f t="shared" ref="M160" si="196">E160+I160</f>
        <v>1.7</v>
      </c>
      <c r="N160" s="211">
        <f t="shared" ref="N160" si="197">F160+J160</f>
        <v>1.7</v>
      </c>
      <c r="O160" s="178"/>
      <c r="P160" s="327"/>
      <c r="Z160" s="2">
        <f t="shared" si="187"/>
        <v>0</v>
      </c>
      <c r="AA160" s="2">
        <f t="shared" si="188"/>
        <v>0</v>
      </c>
    </row>
    <row r="161" spans="1:27" ht="26.25" x14ac:dyDescent="0.25">
      <c r="A161" s="219"/>
      <c r="B161" s="598" t="s">
        <v>534</v>
      </c>
      <c r="C161" s="590"/>
      <c r="D161" s="284">
        <f t="shared" si="194"/>
        <v>3.1</v>
      </c>
      <c r="E161" s="365">
        <v>3.1</v>
      </c>
      <c r="F161" s="309">
        <v>3</v>
      </c>
      <c r="G161" s="365"/>
      <c r="H161" s="423">
        <f t="shared" si="154"/>
        <v>0</v>
      </c>
      <c r="I161" s="474"/>
      <c r="J161" s="320"/>
      <c r="K161" s="474"/>
      <c r="L161" s="571">
        <f t="shared" ref="L161" si="198">M161+O161</f>
        <v>3.1</v>
      </c>
      <c r="M161" s="571">
        <f t="shared" ref="M161" si="199">E161+I161</f>
        <v>3.1</v>
      </c>
      <c r="N161" s="211">
        <f t="shared" ref="N161" si="200">F161+J161</f>
        <v>3</v>
      </c>
      <c r="O161" s="178"/>
      <c r="P161" s="327"/>
      <c r="Z161" s="2">
        <f t="shared" si="187"/>
        <v>0</v>
      </c>
      <c r="AA161" s="2">
        <f t="shared" si="188"/>
        <v>0</v>
      </c>
    </row>
    <row r="162" spans="1:27" ht="51.75" hidden="1" x14ac:dyDescent="0.25">
      <c r="A162" s="39"/>
      <c r="B162" s="318" t="s">
        <v>456</v>
      </c>
      <c r="C162" s="575"/>
      <c r="D162" s="309">
        <f>E162+G162</f>
        <v>0</v>
      </c>
      <c r="E162" s="365"/>
      <c r="F162" s="309"/>
      <c r="G162" s="365"/>
      <c r="H162" s="457">
        <f t="shared" si="154"/>
        <v>0</v>
      </c>
      <c r="I162" s="474"/>
      <c r="J162" s="320"/>
      <c r="K162" s="474"/>
      <c r="L162" s="179">
        <f t="shared" ref="L162" si="201">M162+O162</f>
        <v>0</v>
      </c>
      <c r="M162" s="179">
        <f t="shared" ref="M162" si="202">E162+I162</f>
        <v>0</v>
      </c>
      <c r="N162" s="471">
        <f t="shared" ref="N162" si="203">F162+J162</f>
        <v>0</v>
      </c>
      <c r="O162" s="179">
        <f t="shared" ref="O162" si="204">G162+K162</f>
        <v>0</v>
      </c>
      <c r="P162" s="327"/>
      <c r="Q162" s="197"/>
      <c r="R162" s="96"/>
      <c r="Z162" s="2">
        <f t="shared" si="187"/>
        <v>0</v>
      </c>
      <c r="AA162" s="2">
        <f t="shared" si="188"/>
        <v>0</v>
      </c>
    </row>
    <row r="163" spans="1:27" x14ac:dyDescent="0.25">
      <c r="A163" s="216" t="s">
        <v>77</v>
      </c>
      <c r="B163" s="29" t="s">
        <v>296</v>
      </c>
      <c r="C163" s="589" t="s">
        <v>41</v>
      </c>
      <c r="D163" s="285">
        <f>E163+G163</f>
        <v>9.8999999999999986</v>
      </c>
      <c r="E163" s="448">
        <f>E165+E166</f>
        <v>9.8999999999999986</v>
      </c>
      <c r="F163" s="448">
        <f>F165+F166</f>
        <v>9.6999999999999993</v>
      </c>
      <c r="G163" s="448">
        <f>SUM(G168:G168)</f>
        <v>0</v>
      </c>
      <c r="H163" s="457">
        <f t="shared" si="154"/>
        <v>0</v>
      </c>
      <c r="I163" s="463">
        <f>I166+I168+I169+I167</f>
        <v>0</v>
      </c>
      <c r="J163" s="457">
        <f>J166+J168+J169+J167</f>
        <v>0</v>
      </c>
      <c r="K163" s="457">
        <f t="shared" ref="K163" si="205">K166+K168+K169</f>
        <v>0</v>
      </c>
      <c r="L163" s="169">
        <f>M163+O163</f>
        <v>9.8999999999999986</v>
      </c>
      <c r="M163" s="169">
        <f>E163+I163</f>
        <v>9.8999999999999986</v>
      </c>
      <c r="N163" s="478">
        <f>F163+J163</f>
        <v>9.6999999999999993</v>
      </c>
      <c r="O163" s="169">
        <f t="shared" ref="O163" si="206">G163+K163</f>
        <v>0</v>
      </c>
      <c r="P163" s="327"/>
      <c r="Q163" s="197"/>
      <c r="R163" s="96"/>
      <c r="Z163" s="2">
        <f t="shared" si="187"/>
        <v>0</v>
      </c>
      <c r="AA163" s="2">
        <f t="shared" si="188"/>
        <v>0</v>
      </c>
    </row>
    <row r="164" spans="1:27" x14ac:dyDescent="0.25">
      <c r="A164" s="216"/>
      <c r="B164" s="308" t="s">
        <v>174</v>
      </c>
      <c r="C164" s="535"/>
      <c r="D164" s="309"/>
      <c r="E164" s="365"/>
      <c r="F164" s="309"/>
      <c r="G164" s="365"/>
      <c r="H164" s="320">
        <f t="shared" si="154"/>
        <v>0</v>
      </c>
      <c r="I164" s="455"/>
      <c r="J164" s="423"/>
      <c r="K164" s="455"/>
      <c r="L164" s="178"/>
      <c r="M164" s="178"/>
      <c r="N164" s="439"/>
      <c r="O164" s="178"/>
      <c r="P164" s="327"/>
      <c r="Q164" s="197"/>
      <c r="R164" s="96"/>
      <c r="Z164" s="2">
        <f t="shared" si="187"/>
        <v>0</v>
      </c>
      <c r="AA164" s="2">
        <f t="shared" si="188"/>
        <v>0</v>
      </c>
    </row>
    <row r="165" spans="1:27" ht="26.25" x14ac:dyDescent="0.25">
      <c r="A165" s="216"/>
      <c r="B165" s="587" t="s">
        <v>519</v>
      </c>
      <c r="C165" s="590"/>
      <c r="D165" s="284">
        <f t="shared" ref="D165:D166" si="207">E165+G165</f>
        <v>2.2999999999999998</v>
      </c>
      <c r="E165" s="361">
        <v>2.2999999999999998</v>
      </c>
      <c r="F165" s="284">
        <v>2.2000000000000002</v>
      </c>
      <c r="G165" s="361"/>
      <c r="H165" s="423">
        <f t="shared" si="154"/>
        <v>0</v>
      </c>
      <c r="I165" s="455"/>
      <c r="J165" s="423"/>
      <c r="K165" s="455"/>
      <c r="L165" s="571">
        <f t="shared" ref="L165" si="208">M165+O165</f>
        <v>2.2999999999999998</v>
      </c>
      <c r="M165" s="571">
        <f t="shared" ref="M165" si="209">E165+I165</f>
        <v>2.2999999999999998</v>
      </c>
      <c r="N165" s="211">
        <f t="shared" ref="N165" si="210">F165+J165</f>
        <v>2.2000000000000002</v>
      </c>
      <c r="O165" s="178"/>
      <c r="P165" s="327"/>
      <c r="Z165" s="2">
        <f t="shared" si="187"/>
        <v>0</v>
      </c>
      <c r="AA165" s="2">
        <f t="shared" si="188"/>
        <v>0</v>
      </c>
    </row>
    <row r="166" spans="1:27" ht="26.25" x14ac:dyDescent="0.25">
      <c r="A166" s="216"/>
      <c r="B166" s="595" t="s">
        <v>534</v>
      </c>
      <c r="C166" s="590"/>
      <c r="D166" s="284">
        <f t="shared" si="207"/>
        <v>7.6</v>
      </c>
      <c r="E166" s="365">
        <v>7.6</v>
      </c>
      <c r="F166" s="309">
        <v>7.5</v>
      </c>
      <c r="G166" s="365"/>
      <c r="H166" s="423">
        <f t="shared" si="154"/>
        <v>0</v>
      </c>
      <c r="I166" s="455"/>
      <c r="J166" s="423"/>
      <c r="K166" s="455"/>
      <c r="L166" s="571">
        <f t="shared" ref="L166" si="211">M166+O166</f>
        <v>7.6</v>
      </c>
      <c r="M166" s="571">
        <f t="shared" ref="M166" si="212">E166+I166</f>
        <v>7.6</v>
      </c>
      <c r="N166" s="211">
        <f t="shared" ref="N166" si="213">F166+J166</f>
        <v>7.5</v>
      </c>
      <c r="O166" s="178"/>
      <c r="P166" s="327"/>
      <c r="Z166" s="2">
        <f t="shared" si="187"/>
        <v>0</v>
      </c>
      <c r="AA166" s="2">
        <f t="shared" si="188"/>
        <v>0</v>
      </c>
    </row>
    <row r="167" spans="1:27" ht="51.75" hidden="1" x14ac:dyDescent="0.25">
      <c r="A167" s="39"/>
      <c r="B167" s="389" t="s">
        <v>456</v>
      </c>
      <c r="C167" s="575"/>
      <c r="D167" s="309">
        <f t="shared" ref="D167:D168" si="214">E167+G167</f>
        <v>0</v>
      </c>
      <c r="E167" s="365"/>
      <c r="F167" s="309"/>
      <c r="G167" s="365"/>
      <c r="H167" s="438">
        <f t="shared" si="154"/>
        <v>0</v>
      </c>
      <c r="I167" s="455"/>
      <c r="J167" s="423"/>
      <c r="K167" s="455"/>
      <c r="L167" s="179">
        <f t="shared" ref="L167" si="215">M167+O167</f>
        <v>0</v>
      </c>
      <c r="M167" s="179">
        <f t="shared" ref="M167" si="216">E167+I167</f>
        <v>0</v>
      </c>
      <c r="N167" s="471">
        <f t="shared" ref="N167" si="217">F167+J167</f>
        <v>0</v>
      </c>
      <c r="O167" s="179"/>
      <c r="P167" s="327"/>
      <c r="Q167" s="197"/>
      <c r="R167" s="96"/>
      <c r="Z167" s="2">
        <f t="shared" si="187"/>
        <v>0</v>
      </c>
      <c r="AA167" s="2">
        <f t="shared" si="188"/>
        <v>0</v>
      </c>
    </row>
    <row r="168" spans="1:27" ht="51.75" hidden="1" x14ac:dyDescent="0.25">
      <c r="A168" s="39"/>
      <c r="B168" s="157" t="s">
        <v>455</v>
      </c>
      <c r="C168" s="576"/>
      <c r="D168" s="309">
        <f t="shared" si="214"/>
        <v>0</v>
      </c>
      <c r="E168" s="365"/>
      <c r="F168" s="309"/>
      <c r="G168" s="365"/>
      <c r="H168" s="457">
        <f t="shared" si="154"/>
        <v>0</v>
      </c>
      <c r="I168" s="477"/>
      <c r="J168" s="457"/>
      <c r="K168" s="477"/>
      <c r="L168" s="179">
        <f t="shared" ref="L168" si="218">M168+O168</f>
        <v>0</v>
      </c>
      <c r="M168" s="179">
        <f t="shared" ref="M168" si="219">E168+I168</f>
        <v>0</v>
      </c>
      <c r="N168" s="471">
        <f t="shared" ref="N168" si="220">F168+J168</f>
        <v>0</v>
      </c>
      <c r="O168" s="179"/>
      <c r="P168" s="327"/>
      <c r="Z168" s="2">
        <f t="shared" si="187"/>
        <v>0</v>
      </c>
      <c r="AA168" s="2">
        <f t="shared" si="188"/>
        <v>0</v>
      </c>
    </row>
    <row r="169" spans="1:27" x14ac:dyDescent="0.25">
      <c r="A169" s="32" t="s">
        <v>78</v>
      </c>
      <c r="B169" s="29" t="s">
        <v>146</v>
      </c>
      <c r="C169" s="574" t="s">
        <v>41</v>
      </c>
      <c r="D169" s="285">
        <f>E169+G169</f>
        <v>0.4</v>
      </c>
      <c r="E169" s="448">
        <v>0.4</v>
      </c>
      <c r="F169" s="285">
        <v>0.4</v>
      </c>
      <c r="G169" s="448">
        <f>SUM(G171:G171)</f>
        <v>0</v>
      </c>
      <c r="H169" s="457">
        <f t="shared" ref="H169" si="221">I169+K169</f>
        <v>0</v>
      </c>
      <c r="I169" s="477"/>
      <c r="J169" s="457">
        <f>SUM(J171:J171)</f>
        <v>0</v>
      </c>
      <c r="K169" s="477">
        <f>SUM(K171:K171)</f>
        <v>0</v>
      </c>
      <c r="L169" s="169">
        <f>M169+O169</f>
        <v>0.4</v>
      </c>
      <c r="M169" s="169">
        <f t="shared" ref="M169" si="222">E169+I169</f>
        <v>0.4</v>
      </c>
      <c r="N169" s="478">
        <f t="shared" ref="N169" si="223">F169+J169</f>
        <v>0.4</v>
      </c>
      <c r="O169" s="169">
        <f t="shared" ref="O169" si="224">G169+K169</f>
        <v>0</v>
      </c>
      <c r="P169" s="327"/>
      <c r="Q169" s="197"/>
      <c r="R169" s="96"/>
      <c r="Z169" s="2">
        <f t="shared" si="187"/>
        <v>0</v>
      </c>
      <c r="AA169" s="2">
        <f t="shared" si="188"/>
        <v>0</v>
      </c>
    </row>
    <row r="170" spans="1:27" hidden="1" x14ac:dyDescent="0.25">
      <c r="A170" s="39"/>
      <c r="B170" s="308" t="s">
        <v>174</v>
      </c>
      <c r="C170" s="575"/>
      <c r="D170" s="309"/>
      <c r="E170" s="365"/>
      <c r="F170" s="309"/>
      <c r="G170" s="365"/>
      <c r="H170" s="320"/>
      <c r="I170" s="455"/>
      <c r="J170" s="423"/>
      <c r="K170" s="455"/>
      <c r="L170" s="179"/>
      <c r="M170" s="179"/>
      <c r="N170" s="471"/>
      <c r="O170" s="179"/>
      <c r="P170" s="327"/>
      <c r="Q170" s="197"/>
      <c r="R170" s="96"/>
      <c r="Z170" s="2">
        <f t="shared" si="187"/>
        <v>0</v>
      </c>
      <c r="AA170" s="2">
        <f t="shared" si="188"/>
        <v>0</v>
      </c>
    </row>
    <row r="171" spans="1:27" ht="26.25" x14ac:dyDescent="0.25">
      <c r="A171" s="216"/>
      <c r="B171" s="565" t="s">
        <v>519</v>
      </c>
      <c r="C171" s="577"/>
      <c r="D171" s="284">
        <f t="shared" ref="D171" si="225">E171+G171</f>
        <v>0</v>
      </c>
      <c r="E171" s="361"/>
      <c r="F171" s="284"/>
      <c r="G171" s="361"/>
      <c r="H171" s="320">
        <f t="shared" ref="H171:H172" si="226">I171+K171</f>
        <v>0</v>
      </c>
      <c r="I171" s="455"/>
      <c r="J171" s="423"/>
      <c r="K171" s="455"/>
      <c r="L171" s="571">
        <f t="shared" ref="L171" si="227">M171+O171</f>
        <v>0</v>
      </c>
      <c r="M171" s="571">
        <f t="shared" ref="M171" si="228">E171+I171</f>
        <v>0</v>
      </c>
      <c r="N171" s="211">
        <f t="shared" ref="N171" si="229">F171+J171</f>
        <v>0</v>
      </c>
      <c r="O171" s="178"/>
      <c r="P171" s="327"/>
      <c r="Z171" s="2">
        <f t="shared" si="187"/>
        <v>0</v>
      </c>
      <c r="AA171" s="2">
        <f t="shared" si="188"/>
        <v>0</v>
      </c>
    </row>
    <row r="172" spans="1:27" x14ac:dyDescent="0.25">
      <c r="A172" s="334" t="s">
        <v>79</v>
      </c>
      <c r="B172" s="29" t="s">
        <v>39</v>
      </c>
      <c r="C172" s="695" t="s">
        <v>41</v>
      </c>
      <c r="D172" s="285">
        <f>E172+G172</f>
        <v>3.5</v>
      </c>
      <c r="E172" s="448">
        <f>E174+E175</f>
        <v>3.5</v>
      </c>
      <c r="F172" s="448">
        <f>F174+F175</f>
        <v>3.4</v>
      </c>
      <c r="G172" s="448">
        <f>SUM(G174:G174)</f>
        <v>0</v>
      </c>
      <c r="H172" s="457">
        <f t="shared" si="226"/>
        <v>0</v>
      </c>
      <c r="I172" s="463">
        <f>I175+I177+I178+I176</f>
        <v>0</v>
      </c>
      <c r="J172" s="457">
        <f>J175+J177+J178+J176</f>
        <v>0</v>
      </c>
      <c r="K172" s="457">
        <f t="shared" ref="K172" si="230">K175+K177+K178</f>
        <v>0</v>
      </c>
      <c r="L172" s="169">
        <f>M172+O172</f>
        <v>3.5</v>
      </c>
      <c r="M172" s="169">
        <f t="shared" ref="M172:O172" si="231">E172+I172</f>
        <v>3.5</v>
      </c>
      <c r="N172" s="478">
        <f t="shared" si="231"/>
        <v>3.4</v>
      </c>
      <c r="O172" s="169">
        <f t="shared" si="231"/>
        <v>0</v>
      </c>
      <c r="P172" s="327"/>
      <c r="Q172" s="197"/>
      <c r="R172" s="96"/>
      <c r="Z172" s="2">
        <f t="shared" si="187"/>
        <v>0</v>
      </c>
      <c r="AA172" s="2">
        <f t="shared" si="188"/>
        <v>0</v>
      </c>
    </row>
    <row r="173" spans="1:27" x14ac:dyDescent="0.25">
      <c r="A173" s="216"/>
      <c r="B173" s="308" t="s">
        <v>174</v>
      </c>
      <c r="C173" s="696"/>
      <c r="D173" s="309"/>
      <c r="E173" s="365"/>
      <c r="F173" s="309"/>
      <c r="G173" s="365"/>
      <c r="H173" s="320"/>
      <c r="I173" s="455"/>
      <c r="J173" s="423"/>
      <c r="K173" s="455"/>
      <c r="L173" s="178"/>
      <c r="M173" s="178"/>
      <c r="N173" s="439"/>
      <c r="O173" s="178"/>
      <c r="P173" s="327"/>
      <c r="Q173" s="197"/>
      <c r="R173" s="96"/>
      <c r="Z173" s="2">
        <f t="shared" si="187"/>
        <v>0</v>
      </c>
      <c r="AA173" s="2">
        <f t="shared" si="188"/>
        <v>0</v>
      </c>
    </row>
    <row r="174" spans="1:27" ht="26.25" x14ac:dyDescent="0.25">
      <c r="A174" s="216"/>
      <c r="B174" s="587" t="s">
        <v>519</v>
      </c>
      <c r="C174" s="696"/>
      <c r="D174" s="284">
        <f t="shared" ref="D174:D175" si="232">E174+G174</f>
        <v>0.4</v>
      </c>
      <c r="E174" s="361">
        <v>0.4</v>
      </c>
      <c r="F174" s="284">
        <v>0.4</v>
      </c>
      <c r="G174" s="361"/>
      <c r="H174" s="423">
        <f t="shared" ref="H174:H175" si="233">I174+K174</f>
        <v>0</v>
      </c>
      <c r="I174" s="455"/>
      <c r="J174" s="423"/>
      <c r="K174" s="455"/>
      <c r="L174" s="571">
        <f t="shared" ref="L174:L175" si="234">M174+O174</f>
        <v>0.4</v>
      </c>
      <c r="M174" s="571">
        <f t="shared" ref="M174" si="235">E174+I174</f>
        <v>0.4</v>
      </c>
      <c r="N174" s="211">
        <f t="shared" ref="N174" si="236">F174+J174</f>
        <v>0.4</v>
      </c>
      <c r="O174" s="178"/>
      <c r="P174" s="327"/>
      <c r="Z174" s="2">
        <f t="shared" si="187"/>
        <v>0</v>
      </c>
      <c r="AA174" s="2">
        <f t="shared" si="188"/>
        <v>0</v>
      </c>
    </row>
    <row r="175" spans="1:27" ht="26.25" x14ac:dyDescent="0.25">
      <c r="A175" s="216"/>
      <c r="B175" s="595" t="s">
        <v>534</v>
      </c>
      <c r="C175" s="535"/>
      <c r="D175" s="284">
        <f t="shared" si="232"/>
        <v>3.1</v>
      </c>
      <c r="E175" s="365">
        <v>3.1</v>
      </c>
      <c r="F175" s="309">
        <v>3</v>
      </c>
      <c r="G175" s="365"/>
      <c r="H175" s="320">
        <f t="shared" si="233"/>
        <v>0</v>
      </c>
      <c r="I175" s="474"/>
      <c r="J175" s="320"/>
      <c r="K175" s="474"/>
      <c r="L175" s="571">
        <f t="shared" si="234"/>
        <v>3.1</v>
      </c>
      <c r="M175" s="571">
        <f t="shared" ref="M175" si="237">E175+I175</f>
        <v>3.1</v>
      </c>
      <c r="N175" s="211">
        <f t="shared" ref="N175" si="238">F175+J175</f>
        <v>3</v>
      </c>
      <c r="O175" s="179"/>
      <c r="P175" s="327"/>
      <c r="Z175" s="2">
        <f t="shared" si="187"/>
        <v>0</v>
      </c>
      <c r="AA175" s="2">
        <f t="shared" si="188"/>
        <v>0</v>
      </c>
    </row>
    <row r="176" spans="1:27" x14ac:dyDescent="0.25">
      <c r="A176" s="32" t="s">
        <v>80</v>
      </c>
      <c r="B176" s="78" t="s">
        <v>297</v>
      </c>
      <c r="C176" s="697" t="s">
        <v>41</v>
      </c>
      <c r="D176" s="285">
        <f>E176+G176</f>
        <v>0.1</v>
      </c>
      <c r="E176" s="448">
        <v>0.1</v>
      </c>
      <c r="F176" s="285">
        <v>0.1</v>
      </c>
      <c r="G176" s="448">
        <f>SUM(G178:G178)</f>
        <v>0</v>
      </c>
      <c r="H176" s="457">
        <f t="shared" ref="H176:H199" si="239">I176+K176</f>
        <v>0</v>
      </c>
      <c r="I176" s="477"/>
      <c r="J176" s="457">
        <f>SUM(J178:J178)</f>
        <v>0</v>
      </c>
      <c r="K176" s="477">
        <f>SUM(K178:K178)</f>
        <v>0</v>
      </c>
      <c r="L176" s="169">
        <f>M176+O176</f>
        <v>0.1</v>
      </c>
      <c r="M176" s="169">
        <f>E176+I176</f>
        <v>0.1</v>
      </c>
      <c r="N176" s="478">
        <f>F176+J176</f>
        <v>0.1</v>
      </c>
      <c r="O176" s="169">
        <f>G176+K176</f>
        <v>0</v>
      </c>
      <c r="P176" s="327"/>
      <c r="Q176" s="197"/>
      <c r="R176" s="96"/>
      <c r="Z176" s="2">
        <f t="shared" si="187"/>
        <v>0</v>
      </c>
      <c r="AA176" s="2">
        <f t="shared" si="188"/>
        <v>0</v>
      </c>
    </row>
    <row r="177" spans="1:27" hidden="1" x14ac:dyDescent="0.25">
      <c r="A177" s="39"/>
      <c r="B177" s="308" t="s">
        <v>174</v>
      </c>
      <c r="C177" s="691"/>
      <c r="D177" s="309"/>
      <c r="E177" s="365"/>
      <c r="F177" s="309"/>
      <c r="G177" s="365"/>
      <c r="H177" s="423"/>
      <c r="I177" s="455"/>
      <c r="J177" s="423"/>
      <c r="K177" s="455"/>
      <c r="L177" s="179"/>
      <c r="M177" s="179"/>
      <c r="N177" s="471"/>
      <c r="O177" s="179"/>
      <c r="P177" s="327"/>
      <c r="Q177" s="197"/>
      <c r="R177" s="96"/>
      <c r="Z177" s="2">
        <f t="shared" si="187"/>
        <v>0</v>
      </c>
      <c r="AA177" s="2">
        <f t="shared" si="188"/>
        <v>0</v>
      </c>
    </row>
    <row r="178" spans="1:27" ht="26.25" x14ac:dyDescent="0.25">
      <c r="A178" s="216"/>
      <c r="B178" s="565" t="s">
        <v>519</v>
      </c>
      <c r="C178" s="692"/>
      <c r="D178" s="284">
        <f t="shared" ref="D178" si="240">E178+G178</f>
        <v>0</v>
      </c>
      <c r="E178" s="361"/>
      <c r="F178" s="284"/>
      <c r="G178" s="361"/>
      <c r="H178" s="423">
        <f t="shared" ref="H178" si="241">I178+K178</f>
        <v>0</v>
      </c>
      <c r="I178" s="455"/>
      <c r="J178" s="423"/>
      <c r="K178" s="455"/>
      <c r="L178" s="571">
        <f t="shared" ref="L178" si="242">M178+O178</f>
        <v>0</v>
      </c>
      <c r="M178" s="571">
        <f t="shared" ref="M178" si="243">E178+I178</f>
        <v>0</v>
      </c>
      <c r="N178" s="211">
        <f t="shared" ref="N178" si="244">F178+J178</f>
        <v>0</v>
      </c>
      <c r="O178" s="178"/>
      <c r="P178" s="327"/>
      <c r="Z178" s="2">
        <f t="shared" si="187"/>
        <v>0</v>
      </c>
      <c r="AA178" s="2">
        <f t="shared" si="188"/>
        <v>0</v>
      </c>
    </row>
    <row r="179" spans="1:27" hidden="1" x14ac:dyDescent="0.25">
      <c r="A179" s="32"/>
      <c r="B179" s="29" t="s">
        <v>352</v>
      </c>
      <c r="C179" s="689" t="s">
        <v>41</v>
      </c>
      <c r="D179" s="285">
        <f>E179+G179</f>
        <v>0</v>
      </c>
      <c r="E179" s="448"/>
      <c r="F179" s="285">
        <f>SUM(F182:F182)</f>
        <v>0</v>
      </c>
      <c r="G179" s="448">
        <f>SUM(G182:G182)</f>
        <v>0</v>
      </c>
      <c r="H179" s="438">
        <f t="shared" si="239"/>
        <v>0</v>
      </c>
      <c r="I179" s="477"/>
      <c r="J179" s="457">
        <f>SUM(J182:J182)</f>
        <v>0</v>
      </c>
      <c r="K179" s="477">
        <f>SUM(K182:K182)</f>
        <v>0</v>
      </c>
      <c r="L179" s="169">
        <f>M179+O179</f>
        <v>0</v>
      </c>
      <c r="M179" s="169">
        <f>E179+I179</f>
        <v>0</v>
      </c>
      <c r="N179" s="478">
        <f>F179+J179</f>
        <v>0</v>
      </c>
      <c r="O179" s="169">
        <f t="shared" ref="O179" si="245">G179+K179+O182</f>
        <v>0</v>
      </c>
      <c r="P179" s="327"/>
      <c r="Q179" s="197"/>
      <c r="R179" s="96"/>
      <c r="Z179" s="2">
        <f t="shared" si="187"/>
        <v>0</v>
      </c>
      <c r="AA179" s="2">
        <f t="shared" si="188"/>
        <v>0</v>
      </c>
    </row>
    <row r="180" spans="1:27" hidden="1" x14ac:dyDescent="0.25">
      <c r="A180" s="39"/>
      <c r="B180" s="308" t="s">
        <v>174</v>
      </c>
      <c r="C180" s="690"/>
      <c r="D180" s="309"/>
      <c r="E180" s="365"/>
      <c r="F180" s="309"/>
      <c r="G180" s="365"/>
      <c r="H180" s="438"/>
      <c r="I180" s="455"/>
      <c r="J180" s="423"/>
      <c r="K180" s="455"/>
      <c r="L180" s="179"/>
      <c r="M180" s="179"/>
      <c r="N180" s="471"/>
      <c r="O180" s="179"/>
      <c r="P180" s="327"/>
      <c r="Q180" s="197"/>
      <c r="R180" s="96"/>
      <c r="Z180" s="2">
        <f t="shared" si="187"/>
        <v>0</v>
      </c>
      <c r="AA180" s="2">
        <f t="shared" si="188"/>
        <v>0</v>
      </c>
    </row>
    <row r="181" spans="1:27" hidden="1" x14ac:dyDescent="0.25">
      <c r="A181" s="216"/>
      <c r="B181" s="565"/>
      <c r="C181" s="690"/>
      <c r="D181" s="284">
        <f t="shared" ref="D181" si="246">E181+G181</f>
        <v>0</v>
      </c>
      <c r="E181" s="361"/>
      <c r="F181" s="284"/>
      <c r="G181" s="361"/>
      <c r="H181" s="438">
        <f t="shared" ref="H181" si="247">I181+K181</f>
        <v>0</v>
      </c>
      <c r="I181" s="455"/>
      <c r="J181" s="423"/>
      <c r="K181" s="455"/>
      <c r="L181" s="571">
        <f t="shared" ref="L181" si="248">M181+O181</f>
        <v>0</v>
      </c>
      <c r="M181" s="571">
        <f t="shared" ref="M181" si="249">E181+I181</f>
        <v>0</v>
      </c>
      <c r="N181" s="211">
        <f t="shared" ref="N181" si="250">F181+J181</f>
        <v>0</v>
      </c>
      <c r="O181" s="178"/>
      <c r="P181" s="327"/>
      <c r="Z181" s="2">
        <f t="shared" si="187"/>
        <v>0</v>
      </c>
      <c r="AA181" s="2">
        <f t="shared" si="188"/>
        <v>0</v>
      </c>
    </row>
    <row r="182" spans="1:27" ht="51.75" hidden="1" x14ac:dyDescent="0.25">
      <c r="A182" s="39"/>
      <c r="B182" s="389" t="s">
        <v>456</v>
      </c>
      <c r="C182" s="691"/>
      <c r="D182" s="284">
        <f t="shared" ref="D182" si="251">E182+G182</f>
        <v>0</v>
      </c>
      <c r="E182" s="284"/>
      <c r="F182" s="361"/>
      <c r="G182" s="317"/>
      <c r="H182" s="100">
        <f t="shared" ref="H182" si="252">I182+K182</f>
        <v>0</v>
      </c>
      <c r="I182" s="423"/>
      <c r="J182" s="455"/>
      <c r="K182" s="423"/>
      <c r="L182" s="439">
        <f t="shared" ref="L182" si="253">M182+O182</f>
        <v>0</v>
      </c>
      <c r="M182" s="178">
        <f t="shared" ref="M182" si="254">E182+I182</f>
        <v>0</v>
      </c>
      <c r="N182" s="439">
        <f t="shared" ref="N182" si="255">F182+J182</f>
        <v>0</v>
      </c>
      <c r="O182" s="178"/>
      <c r="P182" s="327"/>
      <c r="Q182" s="197"/>
      <c r="R182" s="96"/>
      <c r="Z182" s="2">
        <f t="shared" si="187"/>
        <v>0</v>
      </c>
      <c r="AA182" s="2">
        <f t="shared" si="188"/>
        <v>0</v>
      </c>
    </row>
    <row r="183" spans="1:27" hidden="1" x14ac:dyDescent="0.25">
      <c r="A183" s="32" t="s">
        <v>82</v>
      </c>
      <c r="B183" s="29" t="s">
        <v>136</v>
      </c>
      <c r="C183" s="697" t="s">
        <v>41</v>
      </c>
      <c r="D183" s="360">
        <f>E183+G183</f>
        <v>0</v>
      </c>
      <c r="E183" s="285"/>
      <c r="F183" s="285">
        <f t="shared" ref="F183:G183" si="256">SUM(F185:F186)</f>
        <v>0</v>
      </c>
      <c r="G183" s="360">
        <f t="shared" si="256"/>
        <v>0</v>
      </c>
      <c r="H183" s="438">
        <f t="shared" si="239"/>
        <v>0</v>
      </c>
      <c r="I183" s="457"/>
      <c r="J183" s="477">
        <f t="shared" ref="J183:K183" si="257">SUM(J185:J186)</f>
        <v>0</v>
      </c>
      <c r="K183" s="457">
        <f t="shared" si="257"/>
        <v>0</v>
      </c>
      <c r="L183" s="478">
        <f>M183+O183</f>
        <v>0</v>
      </c>
      <c r="M183" s="169">
        <f>E183+I183</f>
        <v>0</v>
      </c>
      <c r="N183" s="478">
        <f>F183+J183</f>
        <v>0</v>
      </c>
      <c r="O183" s="169">
        <f>G183+K183</f>
        <v>0</v>
      </c>
      <c r="P183" s="327"/>
      <c r="Q183" s="197"/>
      <c r="R183" s="96"/>
      <c r="Z183" s="2">
        <f t="shared" si="187"/>
        <v>0</v>
      </c>
      <c r="AA183" s="2">
        <f t="shared" si="188"/>
        <v>0</v>
      </c>
    </row>
    <row r="184" spans="1:27" hidden="1" x14ac:dyDescent="0.25">
      <c r="A184" s="39"/>
      <c r="B184" s="308" t="s">
        <v>174</v>
      </c>
      <c r="C184" s="691"/>
      <c r="D184" s="317"/>
      <c r="E184" s="284"/>
      <c r="F184" s="284"/>
      <c r="G184" s="361"/>
      <c r="H184" s="438"/>
      <c r="I184" s="320"/>
      <c r="J184" s="474"/>
      <c r="K184" s="320"/>
      <c r="L184" s="471"/>
      <c r="M184" s="179"/>
      <c r="N184" s="471"/>
      <c r="O184" s="179"/>
      <c r="P184" s="327"/>
      <c r="Q184" s="197"/>
      <c r="R184" s="96"/>
      <c r="Z184" s="2">
        <f t="shared" si="187"/>
        <v>0</v>
      </c>
      <c r="AA184" s="2">
        <f t="shared" si="188"/>
        <v>0</v>
      </c>
    </row>
    <row r="185" spans="1:27" ht="51.75" hidden="1" x14ac:dyDescent="0.25">
      <c r="A185" s="39"/>
      <c r="B185" s="389" t="s">
        <v>456</v>
      </c>
      <c r="C185" s="691"/>
      <c r="D185" s="284">
        <f t="shared" ref="D185" si="258">E185+G185</f>
        <v>0</v>
      </c>
      <c r="E185" s="284"/>
      <c r="F185" s="284"/>
      <c r="G185" s="317"/>
      <c r="H185" s="100">
        <f t="shared" ref="H185" si="259">I185+K185</f>
        <v>0</v>
      </c>
      <c r="I185" s="423"/>
      <c r="J185" s="455"/>
      <c r="K185" s="423"/>
      <c r="L185" s="439">
        <f t="shared" ref="L185" si="260">M185+O185</f>
        <v>0</v>
      </c>
      <c r="M185" s="178">
        <f t="shared" ref="M185" si="261">E185+I185</f>
        <v>0</v>
      </c>
      <c r="N185" s="439">
        <f t="shared" ref="N185" si="262">F185+J185</f>
        <v>0</v>
      </c>
      <c r="O185" s="178"/>
      <c r="P185" s="327"/>
      <c r="Z185" s="2">
        <f t="shared" si="187"/>
        <v>0</v>
      </c>
      <c r="AA185" s="2">
        <f t="shared" si="188"/>
        <v>0</v>
      </c>
    </row>
    <row r="186" spans="1:27" s="36" customFormat="1" hidden="1" x14ac:dyDescent="0.25">
      <c r="A186" s="219"/>
      <c r="B186" s="157"/>
      <c r="C186" s="692"/>
      <c r="D186" s="285">
        <f>E186+G186</f>
        <v>0</v>
      </c>
      <c r="E186" s="285"/>
      <c r="F186" s="285"/>
      <c r="G186" s="319"/>
      <c r="H186" s="438">
        <f t="shared" si="239"/>
        <v>0</v>
      </c>
      <c r="I186" s="464"/>
      <c r="J186" s="423"/>
      <c r="K186" s="423"/>
      <c r="L186" s="179">
        <f t="shared" ref="L186" si="263">M186+O186</f>
        <v>0</v>
      </c>
      <c r="M186" s="179">
        <f t="shared" ref="M186" si="264">E186+I186</f>
        <v>0</v>
      </c>
      <c r="N186" s="179">
        <f t="shared" ref="N186" si="265">F186+J186</f>
        <v>0</v>
      </c>
      <c r="O186" s="179">
        <f t="shared" ref="O186" si="266">G186+K186</f>
        <v>0</v>
      </c>
      <c r="P186" s="327"/>
      <c r="Q186" s="202"/>
      <c r="R186" s="203"/>
      <c r="Z186" s="2">
        <f t="shared" si="187"/>
        <v>0</v>
      </c>
      <c r="AA186" s="2">
        <f t="shared" si="188"/>
        <v>0</v>
      </c>
    </row>
    <row r="187" spans="1:27" hidden="1" x14ac:dyDescent="0.25">
      <c r="A187" s="32" t="s">
        <v>99</v>
      </c>
      <c r="B187" s="29" t="s">
        <v>34</v>
      </c>
      <c r="C187" s="689" t="s">
        <v>41</v>
      </c>
      <c r="D187" s="360">
        <f>E187+G187</f>
        <v>0</v>
      </c>
      <c r="E187" s="285">
        <f>SUM(E189:E190)</f>
        <v>0</v>
      </c>
      <c r="F187" s="285">
        <f t="shared" ref="F187:G187" si="267">SUM(F189:F190)</f>
        <v>0</v>
      </c>
      <c r="G187" s="360">
        <f t="shared" si="267"/>
        <v>0</v>
      </c>
      <c r="H187" s="438">
        <f t="shared" si="239"/>
        <v>0</v>
      </c>
      <c r="I187" s="457">
        <f>SUM(I189:I190)</f>
        <v>0</v>
      </c>
      <c r="J187" s="457">
        <f t="shared" ref="J187:K187" si="268">SUM(J189:J190)</f>
        <v>0</v>
      </c>
      <c r="K187" s="457">
        <f t="shared" si="268"/>
        <v>0</v>
      </c>
      <c r="L187" s="169">
        <f>M187+O187</f>
        <v>0</v>
      </c>
      <c r="M187" s="169">
        <f>E187+I187</f>
        <v>0</v>
      </c>
      <c r="N187" s="169">
        <f>F187+J187</f>
        <v>0</v>
      </c>
      <c r="O187" s="169">
        <f>G187+K187</f>
        <v>0</v>
      </c>
      <c r="P187" s="327"/>
      <c r="Q187" s="197"/>
      <c r="R187" s="96"/>
      <c r="Z187" s="2">
        <f t="shared" si="187"/>
        <v>0</v>
      </c>
      <c r="AA187" s="2">
        <f t="shared" si="188"/>
        <v>0</v>
      </c>
    </row>
    <row r="188" spans="1:27" hidden="1" x14ac:dyDescent="0.25">
      <c r="A188" s="39"/>
      <c r="B188" s="308" t="s">
        <v>174</v>
      </c>
      <c r="C188" s="690"/>
      <c r="D188" s="317"/>
      <c r="E188" s="284"/>
      <c r="F188" s="361"/>
      <c r="G188" s="317"/>
      <c r="H188" s="438"/>
      <c r="I188" s="468"/>
      <c r="J188" s="320"/>
      <c r="K188" s="320"/>
      <c r="L188" s="179"/>
      <c r="M188" s="179"/>
      <c r="N188" s="179"/>
      <c r="O188" s="179"/>
      <c r="P188" s="327"/>
      <c r="Q188" s="197"/>
      <c r="R188" s="96"/>
      <c r="Z188" s="2">
        <f t="shared" si="187"/>
        <v>0</v>
      </c>
      <c r="AA188" s="2">
        <f t="shared" si="188"/>
        <v>0</v>
      </c>
    </row>
    <row r="189" spans="1:27" hidden="1" x14ac:dyDescent="0.25">
      <c r="A189" s="39"/>
      <c r="B189" s="157"/>
      <c r="C189" s="691"/>
      <c r="D189" s="284">
        <f t="shared" ref="D189" si="269">E189+G189</f>
        <v>0</v>
      </c>
      <c r="E189" s="284"/>
      <c r="F189" s="284"/>
      <c r="G189" s="317"/>
      <c r="H189" s="100">
        <f t="shared" ref="H189" si="270">I189+K189</f>
        <v>0</v>
      </c>
      <c r="I189" s="438"/>
      <c r="J189" s="438"/>
      <c r="K189" s="438"/>
      <c r="L189" s="283">
        <f t="shared" ref="L189" si="271">M189+O189</f>
        <v>0</v>
      </c>
      <c r="M189" s="283">
        <f t="shared" ref="M189" si="272">E189+I189</f>
        <v>0</v>
      </c>
      <c r="N189" s="283">
        <f t="shared" ref="N189" si="273">F189+J189</f>
        <v>0</v>
      </c>
      <c r="O189" s="283"/>
      <c r="P189" s="327"/>
      <c r="Z189" s="2">
        <f t="shared" si="187"/>
        <v>0</v>
      </c>
      <c r="AA189" s="2">
        <f t="shared" si="188"/>
        <v>0</v>
      </c>
    </row>
    <row r="190" spans="1:27" s="36" customFormat="1" hidden="1" x14ac:dyDescent="0.25">
      <c r="A190" s="219"/>
      <c r="B190" s="157"/>
      <c r="C190" s="692"/>
      <c r="D190" s="285">
        <f>E190+G190</f>
        <v>0</v>
      </c>
      <c r="E190" s="285"/>
      <c r="F190" s="285"/>
      <c r="G190" s="319"/>
      <c r="H190" s="438">
        <f t="shared" si="239"/>
        <v>0</v>
      </c>
      <c r="I190" s="468"/>
      <c r="J190" s="320"/>
      <c r="K190" s="320"/>
      <c r="L190" s="169">
        <f t="shared" ref="L190" si="274">M190+O190</f>
        <v>0</v>
      </c>
      <c r="M190" s="169">
        <f t="shared" ref="M190" si="275">E190+I190</f>
        <v>0</v>
      </c>
      <c r="N190" s="169">
        <f t="shared" ref="N190" si="276">F190+J190</f>
        <v>0</v>
      </c>
      <c r="O190" s="169">
        <f t="shared" ref="O190" si="277">G190+K190</f>
        <v>0</v>
      </c>
      <c r="P190" s="327"/>
      <c r="Q190" s="202"/>
      <c r="R190" s="203"/>
      <c r="Z190" s="2">
        <f t="shared" si="187"/>
        <v>0</v>
      </c>
      <c r="AA190" s="2">
        <f t="shared" si="188"/>
        <v>0</v>
      </c>
    </row>
    <row r="191" spans="1:27" hidden="1" x14ac:dyDescent="0.25">
      <c r="A191" s="32" t="s">
        <v>83</v>
      </c>
      <c r="B191" s="29" t="s">
        <v>36</v>
      </c>
      <c r="C191" s="697" t="s">
        <v>41</v>
      </c>
      <c r="D191" s="360">
        <f>E191+G191</f>
        <v>0</v>
      </c>
      <c r="E191" s="285"/>
      <c r="F191" s="285">
        <f t="shared" ref="F191:G191" si="278">SUM(F193:F194)</f>
        <v>0</v>
      </c>
      <c r="G191" s="360">
        <f t="shared" si="278"/>
        <v>0</v>
      </c>
      <c r="H191" s="438">
        <f t="shared" si="239"/>
        <v>0</v>
      </c>
      <c r="I191" s="457"/>
      <c r="J191" s="477">
        <f t="shared" ref="J191:K191" si="279">SUM(J193:J194)</f>
        <v>0</v>
      </c>
      <c r="K191" s="457">
        <f t="shared" si="279"/>
        <v>0</v>
      </c>
      <c r="L191" s="478">
        <f>M191+O191</f>
        <v>0</v>
      </c>
      <c r="M191" s="169">
        <f>E191+I191</f>
        <v>0</v>
      </c>
      <c r="N191" s="478">
        <f>F191+J191</f>
        <v>0</v>
      </c>
      <c r="O191" s="169">
        <f>G191+K191</f>
        <v>0</v>
      </c>
      <c r="P191" s="327"/>
      <c r="Q191" s="197"/>
      <c r="R191" s="96"/>
      <c r="Z191" s="2">
        <f t="shared" si="187"/>
        <v>0</v>
      </c>
      <c r="AA191" s="2">
        <f t="shared" si="188"/>
        <v>0</v>
      </c>
    </row>
    <row r="192" spans="1:27" hidden="1" x14ac:dyDescent="0.25">
      <c r="A192" s="39"/>
      <c r="B192" s="308" t="s">
        <v>174</v>
      </c>
      <c r="C192" s="691"/>
      <c r="D192" s="317"/>
      <c r="E192" s="284"/>
      <c r="F192" s="361"/>
      <c r="G192" s="317"/>
      <c r="H192" s="438"/>
      <c r="I192" s="320"/>
      <c r="J192" s="474"/>
      <c r="K192" s="320"/>
      <c r="L192" s="471"/>
      <c r="M192" s="179"/>
      <c r="N192" s="471"/>
      <c r="O192" s="179"/>
      <c r="P192" s="327"/>
      <c r="Q192" s="197"/>
      <c r="R192" s="96"/>
      <c r="Z192" s="2">
        <f t="shared" si="187"/>
        <v>0</v>
      </c>
      <c r="AA192" s="2">
        <f t="shared" si="188"/>
        <v>0</v>
      </c>
    </row>
    <row r="193" spans="1:27" ht="51.75" hidden="1" x14ac:dyDescent="0.25">
      <c r="A193" s="39"/>
      <c r="B193" s="389" t="s">
        <v>456</v>
      </c>
      <c r="C193" s="691"/>
      <c r="D193" s="284">
        <f t="shared" ref="D193" si="280">E193+G193</f>
        <v>0</v>
      </c>
      <c r="E193" s="284"/>
      <c r="F193" s="284"/>
      <c r="G193" s="317"/>
      <c r="H193" s="100">
        <f t="shared" ref="H193" si="281">I193+K193</f>
        <v>0</v>
      </c>
      <c r="I193" s="423"/>
      <c r="J193" s="455"/>
      <c r="K193" s="423"/>
      <c r="L193" s="439">
        <f t="shared" ref="L193" si="282">M193+O193</f>
        <v>0</v>
      </c>
      <c r="M193" s="178">
        <f t="shared" ref="M193" si="283">E193+I193</f>
        <v>0</v>
      </c>
      <c r="N193" s="439">
        <f t="shared" ref="N193" si="284">F193+J193</f>
        <v>0</v>
      </c>
      <c r="O193" s="178"/>
      <c r="P193" s="327"/>
      <c r="Z193" s="2">
        <f t="shared" si="187"/>
        <v>0</v>
      </c>
      <c r="AA193" s="2">
        <f t="shared" si="188"/>
        <v>0</v>
      </c>
    </row>
    <row r="194" spans="1:27" s="36" customFormat="1" hidden="1" x14ac:dyDescent="0.25">
      <c r="A194" s="219"/>
      <c r="B194" s="157"/>
      <c r="C194" s="692"/>
      <c r="D194" s="285">
        <f>E194+G194</f>
        <v>0</v>
      </c>
      <c r="E194" s="285"/>
      <c r="F194" s="285"/>
      <c r="G194" s="319"/>
      <c r="H194" s="438">
        <f t="shared" si="239"/>
        <v>0</v>
      </c>
      <c r="I194" s="423"/>
      <c r="J194" s="455"/>
      <c r="K194" s="423"/>
      <c r="L194" s="179">
        <f t="shared" ref="L194" si="285">M194+O194</f>
        <v>0</v>
      </c>
      <c r="M194" s="179">
        <f t="shared" ref="M194" si="286">E194+I194</f>
        <v>0</v>
      </c>
      <c r="N194" s="179">
        <f t="shared" ref="N194" si="287">F194+J194</f>
        <v>0</v>
      </c>
      <c r="O194" s="179">
        <f t="shared" ref="O194" si="288">G194+K194</f>
        <v>0</v>
      </c>
      <c r="P194" s="327"/>
      <c r="Q194" s="202"/>
      <c r="R194" s="203"/>
      <c r="Z194" s="2">
        <f t="shared" si="187"/>
        <v>0</v>
      </c>
      <c r="AA194" s="2">
        <f t="shared" si="188"/>
        <v>0</v>
      </c>
    </row>
    <row r="195" spans="1:27" hidden="1" x14ac:dyDescent="0.25">
      <c r="A195" s="32" t="s">
        <v>101</v>
      </c>
      <c r="B195" s="29" t="s">
        <v>38</v>
      </c>
      <c r="C195" s="689" t="s">
        <v>41</v>
      </c>
      <c r="D195" s="360">
        <f>E195+G195</f>
        <v>0</v>
      </c>
      <c r="E195" s="285">
        <f>SUM(E197:E198)</f>
        <v>0</v>
      </c>
      <c r="F195" s="285">
        <f t="shared" ref="F195:G195" si="289">SUM(F197:F198)</f>
        <v>0</v>
      </c>
      <c r="G195" s="360">
        <f t="shared" si="289"/>
        <v>0</v>
      </c>
      <c r="H195" s="438">
        <f t="shared" si="239"/>
        <v>0</v>
      </c>
      <c r="I195" s="457">
        <f>SUM(I197:I198)</f>
        <v>0</v>
      </c>
      <c r="J195" s="457">
        <f t="shared" ref="J195:K195" si="290">SUM(J197:J198)</f>
        <v>0</v>
      </c>
      <c r="K195" s="457">
        <f t="shared" si="290"/>
        <v>0</v>
      </c>
      <c r="L195" s="169">
        <f>M195+O195</f>
        <v>0</v>
      </c>
      <c r="M195" s="169">
        <f>E195+I195</f>
        <v>0</v>
      </c>
      <c r="N195" s="169">
        <f>F195+J195</f>
        <v>0</v>
      </c>
      <c r="O195" s="169">
        <f>G195+K195</f>
        <v>0</v>
      </c>
      <c r="P195" s="327"/>
      <c r="Q195" s="197"/>
      <c r="R195" s="96"/>
      <c r="Z195" s="2">
        <f t="shared" si="187"/>
        <v>0</v>
      </c>
      <c r="AA195" s="2">
        <f t="shared" si="188"/>
        <v>0</v>
      </c>
    </row>
    <row r="196" spans="1:27" hidden="1" x14ac:dyDescent="0.25">
      <c r="A196" s="39"/>
      <c r="B196" s="308" t="s">
        <v>174</v>
      </c>
      <c r="C196" s="690"/>
      <c r="D196" s="317"/>
      <c r="E196" s="284"/>
      <c r="F196" s="361"/>
      <c r="G196" s="317"/>
      <c r="H196" s="438"/>
      <c r="I196" s="468"/>
      <c r="J196" s="320"/>
      <c r="K196" s="320"/>
      <c r="L196" s="179"/>
      <c r="M196" s="179"/>
      <c r="N196" s="179"/>
      <c r="O196" s="179"/>
      <c r="P196" s="327"/>
      <c r="Q196" s="197"/>
      <c r="R196" s="96"/>
      <c r="Z196" s="2">
        <f t="shared" si="187"/>
        <v>0</v>
      </c>
      <c r="AA196" s="2">
        <f t="shared" si="188"/>
        <v>0</v>
      </c>
    </row>
    <row r="197" spans="1:27" hidden="1" x14ac:dyDescent="0.25">
      <c r="A197" s="39"/>
      <c r="B197" s="157"/>
      <c r="C197" s="691"/>
      <c r="D197" s="284">
        <f t="shared" ref="D197" si="291">E197+G197</f>
        <v>0</v>
      </c>
      <c r="E197" s="284"/>
      <c r="F197" s="284"/>
      <c r="G197" s="317"/>
      <c r="H197" s="100">
        <f t="shared" ref="H197" si="292">I197+K197</f>
        <v>0</v>
      </c>
      <c r="I197" s="438"/>
      <c r="J197" s="438"/>
      <c r="K197" s="438"/>
      <c r="L197" s="283">
        <f t="shared" ref="L197" si="293">M197+O197</f>
        <v>0</v>
      </c>
      <c r="M197" s="283">
        <f t="shared" ref="M197" si="294">E197+I197</f>
        <v>0</v>
      </c>
      <c r="N197" s="283">
        <f t="shared" ref="N197" si="295">F197+J197</f>
        <v>0</v>
      </c>
      <c r="O197" s="283"/>
      <c r="P197" s="327"/>
      <c r="Z197" s="2">
        <f t="shared" si="187"/>
        <v>0</v>
      </c>
      <c r="AA197" s="2">
        <f t="shared" si="188"/>
        <v>0</v>
      </c>
    </row>
    <row r="198" spans="1:27" s="36" customFormat="1" hidden="1" x14ac:dyDescent="0.25">
      <c r="A198" s="219"/>
      <c r="B198" s="157"/>
      <c r="C198" s="692"/>
      <c r="D198" s="285">
        <f>E198+G198</f>
        <v>0</v>
      </c>
      <c r="E198" s="285"/>
      <c r="F198" s="285"/>
      <c r="G198" s="319"/>
      <c r="H198" s="438">
        <f t="shared" si="239"/>
        <v>0</v>
      </c>
      <c r="I198" s="468"/>
      <c r="J198" s="320"/>
      <c r="K198" s="320"/>
      <c r="L198" s="169">
        <f t="shared" ref="L198" si="296">M198+O198</f>
        <v>0</v>
      </c>
      <c r="M198" s="169">
        <f t="shared" ref="M198" si="297">E198+I198</f>
        <v>0</v>
      </c>
      <c r="N198" s="169">
        <f t="shared" ref="N198" si="298">F198+J198</f>
        <v>0</v>
      </c>
      <c r="O198" s="169">
        <f t="shared" ref="O198" si="299">G198+K198</f>
        <v>0</v>
      </c>
      <c r="P198" s="327"/>
      <c r="Q198" s="202"/>
      <c r="R198" s="203"/>
      <c r="Z198" s="2">
        <f t="shared" si="187"/>
        <v>0</v>
      </c>
      <c r="AA198" s="2">
        <f t="shared" si="188"/>
        <v>0</v>
      </c>
    </row>
    <row r="199" spans="1:27" hidden="1" x14ac:dyDescent="0.25">
      <c r="A199" s="32" t="s">
        <v>84</v>
      </c>
      <c r="B199" s="29" t="s">
        <v>37</v>
      </c>
      <c r="C199" s="697" t="s">
        <v>41</v>
      </c>
      <c r="D199" s="360">
        <f>E199+G199</f>
        <v>0</v>
      </c>
      <c r="E199" s="285"/>
      <c r="F199" s="285">
        <f t="shared" ref="F199:G199" si="300">SUM(F201:F202)</f>
        <v>0</v>
      </c>
      <c r="G199" s="360">
        <f t="shared" si="300"/>
        <v>0</v>
      </c>
      <c r="H199" s="438">
        <f t="shared" si="239"/>
        <v>0</v>
      </c>
      <c r="I199" s="457"/>
      <c r="J199" s="477">
        <f t="shared" ref="J199:K199" si="301">SUM(J201:J202)</f>
        <v>0</v>
      </c>
      <c r="K199" s="457">
        <f t="shared" si="301"/>
        <v>0</v>
      </c>
      <c r="L199" s="478">
        <f>M199+O199</f>
        <v>0</v>
      </c>
      <c r="M199" s="169">
        <f>E199+I199</f>
        <v>0</v>
      </c>
      <c r="N199" s="478">
        <f>F199+J199</f>
        <v>0</v>
      </c>
      <c r="O199" s="169">
        <f>G199+K199</f>
        <v>0</v>
      </c>
      <c r="P199" s="327"/>
      <c r="Q199" s="197"/>
      <c r="R199" s="96"/>
      <c r="Z199" s="2">
        <f t="shared" si="187"/>
        <v>0</v>
      </c>
      <c r="AA199" s="2">
        <f t="shared" si="188"/>
        <v>0</v>
      </c>
    </row>
    <row r="200" spans="1:27" hidden="1" x14ac:dyDescent="0.25">
      <c r="A200" s="39"/>
      <c r="B200" s="308" t="s">
        <v>174</v>
      </c>
      <c r="C200" s="691"/>
      <c r="D200" s="317"/>
      <c r="E200" s="284"/>
      <c r="F200" s="361"/>
      <c r="G200" s="317"/>
      <c r="H200" s="438"/>
      <c r="I200" s="320"/>
      <c r="J200" s="474"/>
      <c r="K200" s="320"/>
      <c r="L200" s="471"/>
      <c r="M200" s="179"/>
      <c r="N200" s="471"/>
      <c r="O200" s="179"/>
      <c r="P200" s="327"/>
      <c r="Q200" s="197"/>
      <c r="R200" s="96"/>
      <c r="Z200" s="2">
        <f t="shared" si="187"/>
        <v>0</v>
      </c>
      <c r="AA200" s="2">
        <f t="shared" si="188"/>
        <v>0</v>
      </c>
    </row>
    <row r="201" spans="1:27" ht="51.75" hidden="1" x14ac:dyDescent="0.25">
      <c r="A201" s="39"/>
      <c r="B201" s="389" t="s">
        <v>456</v>
      </c>
      <c r="C201" s="691"/>
      <c r="D201" s="284">
        <f t="shared" ref="D201" si="302">E201+G201</f>
        <v>0</v>
      </c>
      <c r="E201" s="284"/>
      <c r="F201" s="284"/>
      <c r="G201" s="317"/>
      <c r="H201" s="100">
        <f t="shared" ref="H201" si="303">I201+K201</f>
        <v>0</v>
      </c>
      <c r="I201" s="423"/>
      <c r="J201" s="455"/>
      <c r="K201" s="423"/>
      <c r="L201" s="439">
        <f t="shared" ref="L201" si="304">M201+O201</f>
        <v>0</v>
      </c>
      <c r="M201" s="178">
        <f t="shared" ref="M201" si="305">E201+I201</f>
        <v>0</v>
      </c>
      <c r="N201" s="439">
        <f t="shared" ref="N201" si="306">F201+J201</f>
        <v>0</v>
      </c>
      <c r="O201" s="178"/>
      <c r="P201" s="327"/>
      <c r="Z201" s="2">
        <f t="shared" si="187"/>
        <v>0</v>
      </c>
      <c r="AA201" s="2">
        <f t="shared" si="188"/>
        <v>0</v>
      </c>
    </row>
    <row r="202" spans="1:27" s="36" customFormat="1" hidden="1" x14ac:dyDescent="0.25">
      <c r="A202" s="219"/>
      <c r="B202" s="157"/>
      <c r="C202" s="692"/>
      <c r="D202" s="285">
        <f>E202+G202</f>
        <v>0</v>
      </c>
      <c r="E202" s="285"/>
      <c r="F202" s="285"/>
      <c r="G202" s="319"/>
      <c r="H202" s="438">
        <f t="shared" ref="H202:H219" si="307">I202+K202</f>
        <v>0</v>
      </c>
      <c r="I202" s="468"/>
      <c r="J202" s="320"/>
      <c r="K202" s="320"/>
      <c r="L202" s="179">
        <f t="shared" ref="L202" si="308">M202+O202</f>
        <v>0</v>
      </c>
      <c r="M202" s="179">
        <f t="shared" ref="M202" si="309">E202+I202</f>
        <v>0</v>
      </c>
      <c r="N202" s="179">
        <f t="shared" ref="N202" si="310">F202+J202</f>
        <v>0</v>
      </c>
      <c r="O202" s="179">
        <f t="shared" ref="O202" si="311">G202+K202</f>
        <v>0</v>
      </c>
      <c r="P202" s="327"/>
      <c r="Q202" s="202"/>
      <c r="R202" s="203"/>
      <c r="Z202" s="2">
        <f t="shared" si="187"/>
        <v>0</v>
      </c>
      <c r="AA202" s="2">
        <f t="shared" si="188"/>
        <v>0</v>
      </c>
    </row>
    <row r="203" spans="1:27" hidden="1" x14ac:dyDescent="0.25">
      <c r="A203" s="32" t="s">
        <v>85</v>
      </c>
      <c r="B203" s="29" t="s">
        <v>35</v>
      </c>
      <c r="C203" s="697" t="s">
        <v>41</v>
      </c>
      <c r="D203" s="360">
        <f>E203+G203</f>
        <v>0</v>
      </c>
      <c r="E203" s="285"/>
      <c r="F203" s="285">
        <f t="shared" ref="F203:G203" si="312">SUM(F205:F206)</f>
        <v>0</v>
      </c>
      <c r="G203" s="360">
        <f t="shared" si="312"/>
        <v>0</v>
      </c>
      <c r="H203" s="438">
        <f t="shared" si="307"/>
        <v>0</v>
      </c>
      <c r="I203" s="457"/>
      <c r="J203" s="477">
        <f t="shared" ref="J203:K203" si="313">SUM(J205:J206)</f>
        <v>0</v>
      </c>
      <c r="K203" s="457">
        <f t="shared" si="313"/>
        <v>0</v>
      </c>
      <c r="L203" s="478">
        <f>M203+O203</f>
        <v>0</v>
      </c>
      <c r="M203" s="169">
        <f>E203+I203</f>
        <v>0</v>
      </c>
      <c r="N203" s="478">
        <f>F203+J203</f>
        <v>0</v>
      </c>
      <c r="O203" s="169">
        <f>G203+K203</f>
        <v>0</v>
      </c>
      <c r="P203" s="327"/>
      <c r="Q203" s="197"/>
      <c r="R203" s="96"/>
      <c r="Z203" s="2">
        <f t="shared" si="187"/>
        <v>0</v>
      </c>
      <c r="AA203" s="2">
        <f t="shared" si="188"/>
        <v>0</v>
      </c>
    </row>
    <row r="204" spans="1:27" hidden="1" x14ac:dyDescent="0.25">
      <c r="A204" s="216"/>
      <c r="B204" s="308" t="s">
        <v>174</v>
      </c>
      <c r="C204" s="691"/>
      <c r="D204" s="317"/>
      <c r="E204" s="284"/>
      <c r="F204" s="361"/>
      <c r="G204" s="317"/>
      <c r="H204" s="438"/>
      <c r="I204" s="320"/>
      <c r="J204" s="474"/>
      <c r="K204" s="320"/>
      <c r="L204" s="471"/>
      <c r="M204" s="179"/>
      <c r="N204" s="471"/>
      <c r="O204" s="179"/>
      <c r="P204" s="327"/>
      <c r="Q204" s="197"/>
      <c r="R204" s="96"/>
      <c r="Z204" s="2">
        <f t="shared" si="187"/>
        <v>0</v>
      </c>
      <c r="AA204" s="2">
        <f t="shared" si="188"/>
        <v>0</v>
      </c>
    </row>
    <row r="205" spans="1:27" ht="51.75" hidden="1" x14ac:dyDescent="0.25">
      <c r="A205" s="39"/>
      <c r="B205" s="389" t="s">
        <v>456</v>
      </c>
      <c r="C205" s="691"/>
      <c r="D205" s="284">
        <f t="shared" ref="D205" si="314">E205+G205</f>
        <v>0</v>
      </c>
      <c r="E205" s="284"/>
      <c r="F205" s="284"/>
      <c r="G205" s="317"/>
      <c r="H205" s="100">
        <f t="shared" ref="H205" si="315">I205+K205</f>
        <v>0</v>
      </c>
      <c r="I205" s="423"/>
      <c r="J205" s="455"/>
      <c r="K205" s="423"/>
      <c r="L205" s="439">
        <f t="shared" ref="L205" si="316">M205+O205</f>
        <v>0</v>
      </c>
      <c r="M205" s="178">
        <f t="shared" ref="M205" si="317">E205+I205</f>
        <v>0</v>
      </c>
      <c r="N205" s="439">
        <f t="shared" ref="N205" si="318">F205+J205</f>
        <v>0</v>
      </c>
      <c r="O205" s="178"/>
      <c r="P205" s="327"/>
      <c r="Z205" s="2">
        <f t="shared" si="187"/>
        <v>0</v>
      </c>
      <c r="AA205" s="2">
        <f t="shared" si="188"/>
        <v>0</v>
      </c>
    </row>
    <row r="206" spans="1:27" s="36" customFormat="1" hidden="1" x14ac:dyDescent="0.25">
      <c r="A206" s="216"/>
      <c r="B206" s="157"/>
      <c r="C206" s="692"/>
      <c r="D206" s="285">
        <f>E206+G206</f>
        <v>0</v>
      </c>
      <c r="E206" s="285"/>
      <c r="F206" s="285"/>
      <c r="G206" s="319"/>
      <c r="H206" s="438">
        <f t="shared" si="307"/>
        <v>0</v>
      </c>
      <c r="I206" s="464"/>
      <c r="J206" s="423"/>
      <c r="K206" s="423"/>
      <c r="L206" s="179">
        <f t="shared" ref="L206" si="319">M206+O206</f>
        <v>0</v>
      </c>
      <c r="M206" s="179">
        <f t="shared" ref="M206" si="320">E206+I206</f>
        <v>0</v>
      </c>
      <c r="N206" s="179">
        <f t="shared" ref="N206" si="321">F206+J206</f>
        <v>0</v>
      </c>
      <c r="O206" s="179">
        <f t="shared" ref="O206" si="322">G206+K206</f>
        <v>0</v>
      </c>
      <c r="P206" s="327"/>
      <c r="Q206" s="202"/>
      <c r="R206" s="203"/>
      <c r="Z206" s="2">
        <f t="shared" si="187"/>
        <v>0</v>
      </c>
      <c r="AA206" s="2">
        <f t="shared" si="188"/>
        <v>0</v>
      </c>
    </row>
    <row r="207" spans="1:27" hidden="1" x14ac:dyDescent="0.25">
      <c r="A207" s="32" t="s">
        <v>87</v>
      </c>
      <c r="B207" s="6" t="s">
        <v>460</v>
      </c>
      <c r="C207" s="689" t="s">
        <v>41</v>
      </c>
      <c r="D207" s="285">
        <f>E207+G207</f>
        <v>0</v>
      </c>
      <c r="E207" s="285"/>
      <c r="F207" s="285"/>
      <c r="G207" s="360">
        <f t="shared" ref="G207" si="323">SUM(G209:G210)</f>
        <v>0</v>
      </c>
      <c r="H207" s="438">
        <f t="shared" ref="H207:H210" si="324">I207+K207</f>
        <v>0</v>
      </c>
      <c r="I207" s="457"/>
      <c r="J207" s="477"/>
      <c r="K207" s="457">
        <f t="shared" ref="K207" si="325">SUM(K209:K210)</f>
        <v>0</v>
      </c>
      <c r="L207" s="169">
        <f>M207+O207</f>
        <v>0</v>
      </c>
      <c r="M207" s="478">
        <f>E207+I207</f>
        <v>0</v>
      </c>
      <c r="N207" s="169">
        <f>F207+J207</f>
        <v>0</v>
      </c>
      <c r="O207" s="169">
        <f>G207+K207</f>
        <v>0</v>
      </c>
      <c r="P207" s="327"/>
      <c r="Q207" s="197"/>
      <c r="R207" s="96"/>
      <c r="Z207" s="2">
        <f t="shared" si="187"/>
        <v>0</v>
      </c>
      <c r="AA207" s="2">
        <f t="shared" si="188"/>
        <v>0</v>
      </c>
    </row>
    <row r="208" spans="1:27" hidden="1" x14ac:dyDescent="0.25">
      <c r="A208" s="39"/>
      <c r="B208" s="308" t="s">
        <v>174</v>
      </c>
      <c r="C208" s="690"/>
      <c r="D208" s="309"/>
      <c r="E208" s="309"/>
      <c r="F208" s="309"/>
      <c r="G208" s="319"/>
      <c r="H208" s="438"/>
      <c r="I208" s="320"/>
      <c r="J208" s="474"/>
      <c r="K208" s="320"/>
      <c r="L208" s="179"/>
      <c r="M208" s="471"/>
      <c r="N208" s="179"/>
      <c r="O208" s="179"/>
      <c r="P208" s="327"/>
      <c r="Q208" s="197"/>
      <c r="R208" s="96"/>
      <c r="Z208" s="2">
        <f t="shared" si="187"/>
        <v>0</v>
      </c>
      <c r="AA208" s="2">
        <f t="shared" si="188"/>
        <v>0</v>
      </c>
    </row>
    <row r="209" spans="1:27" hidden="1" x14ac:dyDescent="0.25">
      <c r="A209" s="39"/>
      <c r="B209" s="157"/>
      <c r="C209" s="690"/>
      <c r="D209" s="309">
        <f t="shared" ref="D209" si="326">E209+G209</f>
        <v>0</v>
      </c>
      <c r="E209" s="309"/>
      <c r="F209" s="309"/>
      <c r="G209" s="319"/>
      <c r="H209" s="100">
        <f t="shared" ref="H209" si="327">I209+K209</f>
        <v>0</v>
      </c>
      <c r="I209" s="320"/>
      <c r="J209" s="474"/>
      <c r="K209" s="320"/>
      <c r="L209" s="179">
        <f t="shared" ref="L209" si="328">M209+O209</f>
        <v>0</v>
      </c>
      <c r="M209" s="471">
        <f t="shared" ref="M209" si="329">E209+I209</f>
        <v>0</v>
      </c>
      <c r="N209" s="179">
        <f t="shared" ref="N209" si="330">F209+J209</f>
        <v>0</v>
      </c>
      <c r="O209" s="179"/>
      <c r="P209" s="327"/>
      <c r="Z209" s="2">
        <f t="shared" si="187"/>
        <v>0</v>
      </c>
      <c r="AA209" s="2">
        <f t="shared" si="188"/>
        <v>0</v>
      </c>
    </row>
    <row r="210" spans="1:27" s="36" customFormat="1" ht="39" hidden="1" x14ac:dyDescent="0.25">
      <c r="A210" s="39"/>
      <c r="B210" s="162" t="s">
        <v>440</v>
      </c>
      <c r="C210" s="698"/>
      <c r="D210" s="284">
        <f>E210+G210</f>
        <v>0</v>
      </c>
      <c r="E210" s="284"/>
      <c r="F210" s="284"/>
      <c r="G210" s="317"/>
      <c r="H210" s="438">
        <f t="shared" si="324"/>
        <v>0</v>
      </c>
      <c r="I210" s="423"/>
      <c r="J210" s="455"/>
      <c r="K210" s="423"/>
      <c r="L210" s="178">
        <f t="shared" ref="L210" si="331">M210+O210</f>
        <v>0</v>
      </c>
      <c r="M210" s="439">
        <f t="shared" ref="M210" si="332">E210+I210</f>
        <v>0</v>
      </c>
      <c r="N210" s="178">
        <f t="shared" ref="N210" si="333">F210+J210</f>
        <v>0</v>
      </c>
      <c r="O210" s="178">
        <f t="shared" ref="O210" si="334">G210+K210</f>
        <v>0</v>
      </c>
      <c r="P210" s="327"/>
      <c r="Q210" s="202"/>
      <c r="R210" s="203"/>
      <c r="Z210" s="2">
        <f t="shared" si="187"/>
        <v>0</v>
      </c>
      <c r="AA210" s="2">
        <f t="shared" si="188"/>
        <v>0</v>
      </c>
    </row>
    <row r="211" spans="1:27" hidden="1" x14ac:dyDescent="0.25">
      <c r="A211" s="32" t="s">
        <v>89</v>
      </c>
      <c r="B211" s="35" t="s">
        <v>40</v>
      </c>
      <c r="C211" s="697" t="s">
        <v>41</v>
      </c>
      <c r="D211" s="285">
        <f>E211+G211</f>
        <v>0</v>
      </c>
      <c r="E211" s="285"/>
      <c r="F211" s="448"/>
      <c r="G211" s="360">
        <f>SUM(G213:G213)</f>
        <v>0</v>
      </c>
      <c r="H211" s="438">
        <f t="shared" ref="H211:H214" si="335">I211+K211</f>
        <v>0</v>
      </c>
      <c r="I211" s="457"/>
      <c r="J211" s="477"/>
      <c r="K211" s="457">
        <f>SUM(K213:K213)</f>
        <v>0</v>
      </c>
      <c r="L211" s="478">
        <f t="shared" ref="L211" si="336">M211+O211</f>
        <v>0</v>
      </c>
      <c r="M211" s="169">
        <f t="shared" ref="M211" si="337">E211+I211</f>
        <v>0</v>
      </c>
      <c r="N211" s="478">
        <f t="shared" ref="N211" si="338">F211+J211</f>
        <v>0</v>
      </c>
      <c r="O211" s="169">
        <f t="shared" ref="O211" si="339">G211+K211</f>
        <v>0</v>
      </c>
      <c r="P211" s="327"/>
      <c r="Q211" s="197"/>
      <c r="R211" s="96"/>
      <c r="Z211" s="2">
        <f t="shared" si="187"/>
        <v>0</v>
      </c>
      <c r="AA211" s="2">
        <f t="shared" si="188"/>
        <v>0</v>
      </c>
    </row>
    <row r="212" spans="1:27" ht="15" hidden="1" customHeight="1" x14ac:dyDescent="0.25">
      <c r="A212" s="39"/>
      <c r="B212" s="308" t="s">
        <v>174</v>
      </c>
      <c r="C212" s="691"/>
      <c r="D212" s="309"/>
      <c r="E212" s="309"/>
      <c r="F212" s="365"/>
      <c r="G212" s="319"/>
      <c r="H212" s="438"/>
      <c r="I212" s="320"/>
      <c r="J212" s="474"/>
      <c r="K212" s="320"/>
      <c r="L212" s="471"/>
      <c r="M212" s="179"/>
      <c r="N212" s="471"/>
      <c r="O212" s="179"/>
      <c r="P212" s="327"/>
      <c r="Q212" s="197"/>
      <c r="R212" s="96"/>
      <c r="Z212" s="2">
        <f t="shared" si="187"/>
        <v>0</v>
      </c>
      <c r="AA212" s="2">
        <f t="shared" si="188"/>
        <v>0</v>
      </c>
    </row>
    <row r="213" spans="1:27" ht="51.75" hidden="1" x14ac:dyDescent="0.25">
      <c r="A213" s="39"/>
      <c r="B213" s="158" t="s">
        <v>455</v>
      </c>
      <c r="C213" s="692"/>
      <c r="D213" s="284">
        <f t="shared" ref="D213" si="340">E213+G213</f>
        <v>0</v>
      </c>
      <c r="E213" s="284"/>
      <c r="F213" s="361"/>
      <c r="G213" s="317"/>
      <c r="H213" s="457">
        <f t="shared" si="335"/>
        <v>0</v>
      </c>
      <c r="I213" s="423"/>
      <c r="J213" s="455"/>
      <c r="K213" s="423"/>
      <c r="L213" s="439">
        <f t="shared" ref="L213" si="341">M213+O213</f>
        <v>0</v>
      </c>
      <c r="M213" s="178">
        <f t="shared" ref="M213" si="342">E213+I213</f>
        <v>0</v>
      </c>
      <c r="N213" s="439">
        <f t="shared" ref="N213" si="343">F213+J213</f>
        <v>0</v>
      </c>
      <c r="O213" s="178"/>
      <c r="P213" s="327"/>
      <c r="Z213" s="2">
        <f t="shared" si="187"/>
        <v>0</v>
      </c>
      <c r="AA213" s="2">
        <f t="shared" si="188"/>
        <v>0</v>
      </c>
    </row>
    <row r="214" spans="1:27" s="36" customFormat="1" x14ac:dyDescent="0.25">
      <c r="A214" s="334" t="s">
        <v>81</v>
      </c>
      <c r="B214" s="29" t="s">
        <v>149</v>
      </c>
      <c r="C214" s="599" t="s">
        <v>41</v>
      </c>
      <c r="D214" s="285">
        <f>E214+G214</f>
        <v>470</v>
      </c>
      <c r="E214" s="448">
        <f>E217+E218+E220</f>
        <v>470</v>
      </c>
      <c r="F214" s="448">
        <f>F217+F218+F220</f>
        <v>391.8</v>
      </c>
      <c r="G214" s="448">
        <f t="shared" ref="G214" si="344">G217+G220</f>
        <v>0</v>
      </c>
      <c r="H214" s="457">
        <f t="shared" si="335"/>
        <v>0</v>
      </c>
      <c r="I214" s="463">
        <f>I217+I219+I220+I218</f>
        <v>0</v>
      </c>
      <c r="J214" s="457">
        <f>J217+J219+J220+J218</f>
        <v>-3.7</v>
      </c>
      <c r="K214" s="477">
        <f t="shared" ref="K214" si="345">K217+K220</f>
        <v>0</v>
      </c>
      <c r="L214" s="169">
        <f t="shared" ref="L214" si="346">M214+O214</f>
        <v>470</v>
      </c>
      <c r="M214" s="169">
        <f>M217+M220+M218</f>
        <v>470</v>
      </c>
      <c r="N214" s="169">
        <f>N217+N220+N218</f>
        <v>388.1</v>
      </c>
      <c r="O214" s="169">
        <f t="shared" ref="O214" si="347">O217+O220</f>
        <v>0</v>
      </c>
      <c r="Z214" s="2">
        <f t="shared" si="187"/>
        <v>0</v>
      </c>
      <c r="AA214" s="2">
        <f t="shared" si="188"/>
        <v>3.6999999999999886</v>
      </c>
    </row>
    <row r="215" spans="1:27" s="36" customFormat="1" ht="15" customHeight="1" x14ac:dyDescent="0.25">
      <c r="A215" s="216"/>
      <c r="B215" s="308" t="s">
        <v>174</v>
      </c>
      <c r="C215" s="535"/>
      <c r="D215" s="284"/>
      <c r="E215" s="361"/>
      <c r="F215" s="284"/>
      <c r="G215" s="361"/>
      <c r="H215" s="423"/>
      <c r="I215" s="455"/>
      <c r="J215" s="423"/>
      <c r="K215" s="455"/>
      <c r="L215" s="179"/>
      <c r="M215" s="179"/>
      <c r="N215" s="471"/>
      <c r="O215" s="179"/>
      <c r="P215" s="327"/>
      <c r="Q215" s="2"/>
      <c r="R215" s="2"/>
      <c r="Z215" s="2">
        <f t="shared" si="187"/>
        <v>0</v>
      </c>
      <c r="AA215" s="2">
        <f t="shared" si="188"/>
        <v>0</v>
      </c>
    </row>
    <row r="216" spans="1:27" s="36" customFormat="1" ht="51.75" hidden="1" customHeight="1" x14ac:dyDescent="0.25">
      <c r="A216" s="216"/>
      <c r="B216" s="158" t="s">
        <v>455</v>
      </c>
      <c r="C216" s="535"/>
      <c r="D216" s="454">
        <f>E216+G216</f>
        <v>0</v>
      </c>
      <c r="E216" s="365"/>
      <c r="F216" s="309"/>
      <c r="G216" s="365"/>
      <c r="H216" s="423">
        <f t="shared" ref="H216:H218" si="348">I216+K216</f>
        <v>0</v>
      </c>
      <c r="I216" s="455"/>
      <c r="J216" s="423"/>
      <c r="K216" s="455"/>
      <c r="L216" s="571">
        <f t="shared" ref="L216:L217" si="349">M216+O216</f>
        <v>0</v>
      </c>
      <c r="M216" s="571">
        <f t="shared" ref="M216:M217" si="350">E216+I216</f>
        <v>0</v>
      </c>
      <c r="N216" s="211">
        <f t="shared" ref="N216:N217" si="351">F216+J216</f>
        <v>0</v>
      </c>
      <c r="O216" s="178"/>
      <c r="P216" s="327"/>
      <c r="Q216" s="2"/>
      <c r="R216" s="2"/>
      <c r="Z216" s="2">
        <f t="shared" si="187"/>
        <v>0</v>
      </c>
      <c r="AA216" s="2">
        <f t="shared" si="188"/>
        <v>0</v>
      </c>
    </row>
    <row r="217" spans="1:27" ht="26.25" x14ac:dyDescent="0.25">
      <c r="A217" s="216"/>
      <c r="B217" s="587" t="s">
        <v>519</v>
      </c>
      <c r="C217" s="535"/>
      <c r="D217" s="428">
        <f t="shared" ref="D217" si="352">E217+G217</f>
        <v>0.3</v>
      </c>
      <c r="E217" s="356">
        <v>0.3</v>
      </c>
      <c r="F217" s="356">
        <v>0.3</v>
      </c>
      <c r="G217" s="544"/>
      <c r="H217" s="438">
        <f t="shared" si="348"/>
        <v>0</v>
      </c>
      <c r="I217" s="423"/>
      <c r="J217" s="423"/>
      <c r="K217" s="423"/>
      <c r="L217" s="294">
        <f t="shared" si="349"/>
        <v>0.3</v>
      </c>
      <c r="M217" s="294">
        <f t="shared" si="350"/>
        <v>0.3</v>
      </c>
      <c r="N217" s="294">
        <f t="shared" si="351"/>
        <v>0.3</v>
      </c>
      <c r="O217" s="283"/>
      <c r="P217" s="327"/>
      <c r="Z217" s="2">
        <f t="shared" si="187"/>
        <v>0</v>
      </c>
      <c r="AA217" s="2">
        <f t="shared" si="188"/>
        <v>0</v>
      </c>
    </row>
    <row r="218" spans="1:27" ht="26.25" x14ac:dyDescent="0.25">
      <c r="A218" s="216"/>
      <c r="B218" s="591" t="s">
        <v>534</v>
      </c>
      <c r="C218" s="535"/>
      <c r="D218" s="428"/>
      <c r="E218" s="490">
        <v>1.5</v>
      </c>
      <c r="F218" s="356">
        <v>1.5</v>
      </c>
      <c r="G218" s="490"/>
      <c r="H218" s="438">
        <f t="shared" si="348"/>
        <v>0</v>
      </c>
      <c r="I218" s="455"/>
      <c r="J218" s="423"/>
      <c r="K218" s="455"/>
      <c r="L218" s="294">
        <f t="shared" ref="L218" si="353">M218+O218</f>
        <v>1.5</v>
      </c>
      <c r="M218" s="294">
        <f t="shared" ref="M218" si="354">E218+I218</f>
        <v>1.5</v>
      </c>
      <c r="N218" s="294">
        <f t="shared" ref="N218" si="355">F218+J218</f>
        <v>1.5</v>
      </c>
      <c r="O218" s="283"/>
      <c r="P218" s="327"/>
      <c r="Z218" s="2">
        <f t="shared" si="187"/>
        <v>0</v>
      </c>
      <c r="AA218" s="2">
        <f t="shared" si="188"/>
        <v>0</v>
      </c>
    </row>
    <row r="219" spans="1:27" s="36" customFormat="1" ht="51.75" hidden="1" customHeight="1" x14ac:dyDescent="0.25">
      <c r="A219" s="216"/>
      <c r="B219" s="587" t="s">
        <v>456</v>
      </c>
      <c r="C219" s="535"/>
      <c r="D219" s="356">
        <f>E219+G219</f>
        <v>0</v>
      </c>
      <c r="E219" s="490"/>
      <c r="F219" s="356"/>
      <c r="G219" s="490"/>
      <c r="H219" s="438">
        <f t="shared" si="307"/>
        <v>0</v>
      </c>
      <c r="I219" s="567"/>
      <c r="J219" s="438"/>
      <c r="K219" s="567"/>
      <c r="L219" s="283">
        <f t="shared" ref="L219" si="356">M219+O219</f>
        <v>0</v>
      </c>
      <c r="M219" s="573">
        <f t="shared" ref="M219" si="357">E219+I219</f>
        <v>0</v>
      </c>
      <c r="N219" s="283">
        <f t="shared" ref="N219:N220" si="358">F219+J219</f>
        <v>0</v>
      </c>
      <c r="O219" s="283"/>
      <c r="P219" s="327"/>
      <c r="Q219" s="2"/>
      <c r="R219" s="2"/>
      <c r="Z219" s="2">
        <f t="shared" si="187"/>
        <v>0</v>
      </c>
      <c r="AA219" s="2">
        <f t="shared" si="188"/>
        <v>0</v>
      </c>
    </row>
    <row r="220" spans="1:27" ht="27.75" customHeight="1" x14ac:dyDescent="0.25">
      <c r="A220" s="269"/>
      <c r="B220" s="587" t="s">
        <v>343</v>
      </c>
      <c r="C220" s="600"/>
      <c r="D220" s="454">
        <f>E220+G220</f>
        <v>468.2</v>
      </c>
      <c r="E220" s="365">
        <v>468.2</v>
      </c>
      <c r="F220" s="309">
        <v>390</v>
      </c>
      <c r="G220" s="365"/>
      <c r="H220" s="320">
        <f t="shared" ref="H220:H221" si="359">I220+K220</f>
        <v>0</v>
      </c>
      <c r="I220" s="474"/>
      <c r="J220" s="320">
        <v>-3.7</v>
      </c>
      <c r="K220" s="474"/>
      <c r="L220" s="179">
        <f>M220+O220</f>
        <v>468.2</v>
      </c>
      <c r="M220" s="471">
        <f>E220+I220</f>
        <v>468.2</v>
      </c>
      <c r="N220" s="179">
        <f t="shared" si="358"/>
        <v>386.3</v>
      </c>
      <c r="O220" s="178">
        <f t="shared" ref="O220" si="360">G220+K220</f>
        <v>0</v>
      </c>
      <c r="P220" s="327"/>
      <c r="R220" s="204"/>
      <c r="Z220" s="2">
        <f t="shared" si="187"/>
        <v>0</v>
      </c>
      <c r="AA220" s="2">
        <f t="shared" si="188"/>
        <v>3.6999999999999886</v>
      </c>
    </row>
    <row r="221" spans="1:27" x14ac:dyDescent="0.25">
      <c r="A221" s="334" t="s">
        <v>82</v>
      </c>
      <c r="B221" s="601" t="s">
        <v>136</v>
      </c>
      <c r="C221" s="599" t="s">
        <v>41</v>
      </c>
      <c r="D221" s="356">
        <f>E221+G221</f>
        <v>7.6</v>
      </c>
      <c r="E221" s="356">
        <v>7.6</v>
      </c>
      <c r="F221" s="356">
        <v>7.5</v>
      </c>
      <c r="G221" s="356"/>
      <c r="H221" s="438">
        <f t="shared" si="359"/>
        <v>0</v>
      </c>
      <c r="I221" s="438"/>
      <c r="J221" s="438"/>
      <c r="K221" s="438">
        <f t="shared" ref="K221:K227" si="361">K224+K227</f>
        <v>0</v>
      </c>
      <c r="L221" s="283">
        <f>M221+O221</f>
        <v>7.6</v>
      </c>
      <c r="M221" s="283">
        <f>E221+I221</f>
        <v>7.6</v>
      </c>
      <c r="N221" s="283">
        <f>F221+J221</f>
        <v>7.5</v>
      </c>
      <c r="O221" s="283">
        <f>G221+K221</f>
        <v>0</v>
      </c>
      <c r="P221" s="327"/>
      <c r="R221" s="204"/>
      <c r="Z221" s="2">
        <f t="shared" ref="Z221:Z284" si="362">E221-M221</f>
        <v>0</v>
      </c>
      <c r="AA221" s="2">
        <f t="shared" ref="AA221:AA284" si="363">F221-N221</f>
        <v>0</v>
      </c>
    </row>
    <row r="222" spans="1:27" ht="26.25" x14ac:dyDescent="0.25">
      <c r="A222" s="269"/>
      <c r="B222" s="591" t="s">
        <v>534</v>
      </c>
      <c r="C222" s="600"/>
      <c r="D222" s="284">
        <f t="shared" ref="D222" si="364">E222+G222</f>
        <v>0</v>
      </c>
      <c r="E222" s="361"/>
      <c r="F222" s="284"/>
      <c r="G222" s="284"/>
      <c r="H222" s="438">
        <f t="shared" ref="H222:H223" si="365">I222+K222</f>
        <v>0</v>
      </c>
      <c r="I222" s="438"/>
      <c r="J222" s="438"/>
      <c r="K222" s="438"/>
      <c r="L222" s="283">
        <f t="shared" ref="L222:L224" si="366">M222+O222</f>
        <v>0</v>
      </c>
      <c r="M222" s="294">
        <f t="shared" ref="M222" si="367">E222+I222</f>
        <v>0</v>
      </c>
      <c r="N222" s="294">
        <f t="shared" ref="N222" si="368">F222+J222</f>
        <v>0</v>
      </c>
      <c r="O222" s="283"/>
      <c r="P222" s="327"/>
      <c r="Z222" s="2">
        <f t="shared" si="362"/>
        <v>0</v>
      </c>
      <c r="AA222" s="2">
        <f t="shared" si="363"/>
        <v>0</v>
      </c>
    </row>
    <row r="223" spans="1:27" x14ac:dyDescent="0.25">
      <c r="A223" s="334" t="s">
        <v>83</v>
      </c>
      <c r="B223" s="601" t="s">
        <v>34</v>
      </c>
      <c r="C223" s="599" t="s">
        <v>41</v>
      </c>
      <c r="D223" s="285">
        <f>E223+G223</f>
        <v>1.5</v>
      </c>
      <c r="E223" s="448">
        <v>1.5</v>
      </c>
      <c r="F223" s="285">
        <v>1.5</v>
      </c>
      <c r="G223" s="356"/>
      <c r="H223" s="438">
        <f t="shared" si="365"/>
        <v>0</v>
      </c>
      <c r="I223" s="438"/>
      <c r="J223" s="438"/>
      <c r="K223" s="438">
        <f>SUM(K225:K225)</f>
        <v>0</v>
      </c>
      <c r="L223" s="283">
        <f>M223+O223</f>
        <v>1.5</v>
      </c>
      <c r="M223" s="283">
        <f>E223+I223</f>
        <v>1.5</v>
      </c>
      <c r="N223" s="283">
        <f>F223+J223</f>
        <v>1.5</v>
      </c>
      <c r="O223" s="283">
        <f>G223+K223</f>
        <v>0</v>
      </c>
      <c r="P223" s="327"/>
      <c r="Z223" s="2">
        <f t="shared" si="362"/>
        <v>0</v>
      </c>
      <c r="AA223" s="2">
        <f t="shared" si="363"/>
        <v>0</v>
      </c>
    </row>
    <row r="224" spans="1:27" ht="27.75" customHeight="1" x14ac:dyDescent="0.25">
      <c r="A224" s="269"/>
      <c r="B224" s="591" t="s">
        <v>534</v>
      </c>
      <c r="C224" s="600"/>
      <c r="D224" s="356"/>
      <c r="E224" s="356"/>
      <c r="F224" s="356"/>
      <c r="G224" s="356"/>
      <c r="H224" s="438">
        <f t="shared" ref="H224" si="369">I224+K224</f>
        <v>0</v>
      </c>
      <c r="I224" s="438"/>
      <c r="J224" s="438"/>
      <c r="K224" s="438"/>
      <c r="L224" s="283">
        <f t="shared" si="366"/>
        <v>0</v>
      </c>
      <c r="M224" s="283"/>
      <c r="N224" s="283"/>
      <c r="O224" s="283"/>
      <c r="P224" s="327"/>
      <c r="R224" s="204"/>
      <c r="Z224" s="2">
        <f t="shared" si="362"/>
        <v>0</v>
      </c>
      <c r="AA224" s="2">
        <f t="shared" si="363"/>
        <v>0</v>
      </c>
    </row>
    <row r="225" spans="1:27" x14ac:dyDescent="0.25">
      <c r="A225" s="334" t="s">
        <v>84</v>
      </c>
      <c r="B225" s="601" t="s">
        <v>35</v>
      </c>
      <c r="C225" s="599" t="s">
        <v>41</v>
      </c>
      <c r="D225" s="285">
        <f>E225+G225</f>
        <v>1.5</v>
      </c>
      <c r="E225" s="448">
        <v>1.5</v>
      </c>
      <c r="F225" s="285">
        <v>1.5</v>
      </c>
      <c r="G225" s="356"/>
      <c r="H225" s="438">
        <f t="shared" ref="H225" si="370">I225+K225</f>
        <v>0</v>
      </c>
      <c r="I225" s="438"/>
      <c r="J225" s="438"/>
      <c r="K225" s="438">
        <f t="shared" si="361"/>
        <v>0</v>
      </c>
      <c r="L225" s="283">
        <f>M225+O225</f>
        <v>1.5</v>
      </c>
      <c r="M225" s="283">
        <f>E225+I225</f>
        <v>1.5</v>
      </c>
      <c r="N225" s="283">
        <f>F225+J225</f>
        <v>1.5</v>
      </c>
      <c r="O225" s="283">
        <f>G225+K225</f>
        <v>0</v>
      </c>
      <c r="P225" s="327"/>
      <c r="R225" s="204"/>
      <c r="Z225" s="2">
        <f t="shared" si="362"/>
        <v>0</v>
      </c>
      <c r="AA225" s="2">
        <f t="shared" si="363"/>
        <v>0</v>
      </c>
    </row>
    <row r="226" spans="1:27" ht="27.75" customHeight="1" x14ac:dyDescent="0.25">
      <c r="A226" s="269"/>
      <c r="B226" s="591" t="s">
        <v>534</v>
      </c>
      <c r="C226" s="600"/>
      <c r="D226" s="285">
        <f t="shared" ref="D226:D232" si="371">E226+G226</f>
        <v>0</v>
      </c>
      <c r="E226" s="356"/>
      <c r="F226" s="356"/>
      <c r="G226" s="356"/>
      <c r="H226" s="438"/>
      <c r="I226" s="438"/>
      <c r="J226" s="438"/>
      <c r="K226" s="438"/>
      <c r="L226" s="283"/>
      <c r="M226" s="283"/>
      <c r="N226" s="283"/>
      <c r="O226" s="283"/>
      <c r="P226" s="327"/>
      <c r="R226" s="204"/>
      <c r="Z226" s="2">
        <f t="shared" si="362"/>
        <v>0</v>
      </c>
      <c r="AA226" s="2">
        <f t="shared" si="363"/>
        <v>0</v>
      </c>
    </row>
    <row r="227" spans="1:27" x14ac:dyDescent="0.25">
      <c r="A227" s="334" t="s">
        <v>85</v>
      </c>
      <c r="B227" s="601" t="s">
        <v>36</v>
      </c>
      <c r="C227" s="599" t="s">
        <v>41</v>
      </c>
      <c r="D227" s="285">
        <f t="shared" si="371"/>
        <v>1.5</v>
      </c>
      <c r="E227" s="448">
        <v>1.5</v>
      </c>
      <c r="F227" s="285">
        <v>1.5</v>
      </c>
      <c r="G227" s="356"/>
      <c r="H227" s="438">
        <f t="shared" ref="H227:H231" si="372">I227+K227</f>
        <v>0</v>
      </c>
      <c r="I227" s="438"/>
      <c r="J227" s="438"/>
      <c r="K227" s="438">
        <f t="shared" si="361"/>
        <v>0</v>
      </c>
      <c r="L227" s="283">
        <f>M227+O227</f>
        <v>1.5</v>
      </c>
      <c r="M227" s="283">
        <f>E227+I227</f>
        <v>1.5</v>
      </c>
      <c r="N227" s="283">
        <f>F227+J227</f>
        <v>1.5</v>
      </c>
      <c r="O227" s="283">
        <f>G227+K227</f>
        <v>0</v>
      </c>
      <c r="P227" s="327"/>
      <c r="R227" s="204"/>
      <c r="Z227" s="2">
        <f t="shared" si="362"/>
        <v>0</v>
      </c>
      <c r="AA227" s="2">
        <f t="shared" si="363"/>
        <v>0</v>
      </c>
    </row>
    <row r="228" spans="1:27" ht="27.75" customHeight="1" x14ac:dyDescent="0.25">
      <c r="A228" s="269"/>
      <c r="B228" s="591" t="s">
        <v>534</v>
      </c>
      <c r="C228" s="600"/>
      <c r="D228" s="285">
        <f t="shared" si="371"/>
        <v>0</v>
      </c>
      <c r="E228" s="356"/>
      <c r="F228" s="356"/>
      <c r="G228" s="356"/>
      <c r="H228" s="438"/>
      <c r="I228" s="438"/>
      <c r="J228" s="438"/>
      <c r="K228" s="438"/>
      <c r="L228" s="283"/>
      <c r="M228" s="283"/>
      <c r="N228" s="283"/>
      <c r="O228" s="283"/>
      <c r="P228" s="327"/>
      <c r="R228" s="204"/>
      <c r="Z228" s="2">
        <f t="shared" si="362"/>
        <v>0</v>
      </c>
      <c r="AA228" s="2">
        <f t="shared" si="363"/>
        <v>0</v>
      </c>
    </row>
    <row r="229" spans="1:27" x14ac:dyDescent="0.25">
      <c r="A229" s="334" t="s">
        <v>86</v>
      </c>
      <c r="B229" s="601" t="s">
        <v>37</v>
      </c>
      <c r="C229" s="599" t="s">
        <v>41</v>
      </c>
      <c r="D229" s="285">
        <f t="shared" si="371"/>
        <v>1.5</v>
      </c>
      <c r="E229" s="285">
        <v>1.5</v>
      </c>
      <c r="F229" s="356">
        <v>1.5</v>
      </c>
      <c r="G229" s="356"/>
      <c r="H229" s="438">
        <f t="shared" si="372"/>
        <v>0</v>
      </c>
      <c r="I229" s="438"/>
      <c r="J229" s="438"/>
      <c r="K229" s="438"/>
      <c r="L229" s="283">
        <f>D229+H229</f>
        <v>1.5</v>
      </c>
      <c r="M229" s="283">
        <f>E229+I229</f>
        <v>1.5</v>
      </c>
      <c r="N229" s="283">
        <f>F229+J229</f>
        <v>1.5</v>
      </c>
      <c r="O229" s="283"/>
      <c r="P229" s="327"/>
      <c r="R229" s="204"/>
      <c r="Z229" s="2">
        <f t="shared" si="362"/>
        <v>0</v>
      </c>
      <c r="AA229" s="2">
        <f t="shared" si="363"/>
        <v>0</v>
      </c>
    </row>
    <row r="230" spans="1:27" ht="27.75" customHeight="1" x14ac:dyDescent="0.25">
      <c r="A230" s="269"/>
      <c r="B230" s="591" t="s">
        <v>534</v>
      </c>
      <c r="C230" s="600"/>
      <c r="D230" s="285">
        <f t="shared" si="371"/>
        <v>0</v>
      </c>
      <c r="E230" s="356"/>
      <c r="F230" s="356"/>
      <c r="G230" s="356"/>
      <c r="H230" s="438">
        <f t="shared" si="372"/>
        <v>0</v>
      </c>
      <c r="I230" s="438"/>
      <c r="J230" s="438"/>
      <c r="K230" s="438"/>
      <c r="L230" s="283">
        <f t="shared" ref="L230:L231" si="373">D230+H230</f>
        <v>0</v>
      </c>
      <c r="M230" s="283"/>
      <c r="N230" s="283"/>
      <c r="O230" s="283"/>
      <c r="P230" s="327"/>
      <c r="R230" s="204"/>
      <c r="Z230" s="2">
        <f t="shared" si="362"/>
        <v>0</v>
      </c>
      <c r="AA230" s="2">
        <f t="shared" si="363"/>
        <v>0</v>
      </c>
    </row>
    <row r="231" spans="1:27" x14ac:dyDescent="0.25">
      <c r="A231" s="216" t="s">
        <v>87</v>
      </c>
      <c r="B231" s="601" t="s">
        <v>38</v>
      </c>
      <c r="C231" s="599" t="s">
        <v>41</v>
      </c>
      <c r="D231" s="285">
        <f t="shared" si="371"/>
        <v>3.1</v>
      </c>
      <c r="E231" s="356">
        <v>3.1</v>
      </c>
      <c r="F231" s="356">
        <v>3</v>
      </c>
      <c r="G231" s="356"/>
      <c r="H231" s="438">
        <f t="shared" si="372"/>
        <v>0</v>
      </c>
      <c r="I231" s="438"/>
      <c r="J231" s="438"/>
      <c r="K231" s="438"/>
      <c r="L231" s="283">
        <f t="shared" si="373"/>
        <v>3.1</v>
      </c>
      <c r="M231" s="283">
        <f>E231+I231</f>
        <v>3.1</v>
      </c>
      <c r="N231" s="283">
        <f>F231+J231</f>
        <v>3</v>
      </c>
      <c r="O231" s="283"/>
      <c r="P231" s="327"/>
      <c r="R231" s="204"/>
      <c r="Z231" s="2">
        <f t="shared" si="362"/>
        <v>0</v>
      </c>
      <c r="AA231" s="2">
        <f t="shared" si="363"/>
        <v>0</v>
      </c>
    </row>
    <row r="232" spans="1:27" ht="27.75" customHeight="1" x14ac:dyDescent="0.25">
      <c r="A232" s="216"/>
      <c r="B232" s="595" t="s">
        <v>534</v>
      </c>
      <c r="C232" s="600"/>
      <c r="D232" s="285">
        <f t="shared" si="371"/>
        <v>0</v>
      </c>
      <c r="E232" s="356"/>
      <c r="F232" s="356"/>
      <c r="G232" s="356"/>
      <c r="H232" s="438"/>
      <c r="I232" s="438"/>
      <c r="J232" s="438"/>
      <c r="K232" s="438"/>
      <c r="L232" s="283"/>
      <c r="M232" s="283"/>
      <c r="N232" s="283"/>
      <c r="O232" s="283"/>
      <c r="P232" s="327"/>
      <c r="R232" s="204"/>
      <c r="Z232" s="2">
        <f t="shared" si="362"/>
        <v>0</v>
      </c>
      <c r="AA232" s="2">
        <f t="shared" si="363"/>
        <v>0</v>
      </c>
    </row>
    <row r="233" spans="1:27" x14ac:dyDescent="0.25">
      <c r="A233" s="357" t="s">
        <v>88</v>
      </c>
      <c r="B233" s="85" t="s">
        <v>158</v>
      </c>
      <c r="C233" s="315"/>
      <c r="D233" s="459">
        <f>D110+D120+D127+D132+D138+D142+D148+D153+D158+D163+D169+D172+D176+D179+D183+D187+D191+D195+D199+D203+D207+D211+D214+D221+D223+D225+D227+D229+D231</f>
        <v>1616.4999999999998</v>
      </c>
      <c r="E233" s="459">
        <f>E110+E120+E127+E132+E138+E142+E148+E153+E158+E163+E169+E172+E176+E179+E183+E187+E191+E195+E199+E203+E207+E211+E214+E221+E223+E225+E227+E229+E231</f>
        <v>807.6</v>
      </c>
      <c r="F233" s="459">
        <f t="shared" ref="F233:G233" si="374">F110+F120+F127+F132+F138+F142+F148+F153+F158+F163+F169+F172+F176+F179+F183+F187+F191+F195+F199+F203+F207+F211+F214+F221+F223+F225+F227+F229+F231</f>
        <v>465.3</v>
      </c>
      <c r="G233" s="459">
        <f t="shared" si="374"/>
        <v>808.9</v>
      </c>
      <c r="H233" s="459">
        <f>H110+H120+H127+H132+H138+H142+H148+H153+H158+H163+H169+H172+H176+H179+H183+H187+H191+H195+H199+H203+H207+H211+H214+H221+H223+H225+H227+H229+H231</f>
        <v>0</v>
      </c>
      <c r="I233" s="459">
        <f t="shared" ref="I233:J233" si="375">I110+I120+I127+I132+I138+I142+I148+I153+I158+I163+I169+I172+I176+I179+I183+I187+I191+I195+I199+I203+I207+I211+I214+I221+I223+I225+I227+I229+I231</f>
        <v>0</v>
      </c>
      <c r="J233" s="459">
        <f t="shared" si="375"/>
        <v>-3.7</v>
      </c>
      <c r="K233" s="459">
        <f>K110+K120+K127+K132+K138+K142+K148+K153+K158+K163+K169+K172+K176+K179+K183+K187+K191+K195+K199+K203+K207+K211+K214</f>
        <v>0</v>
      </c>
      <c r="L233" s="459">
        <f>L110+L120+L127+L132+L138+L142+L148+L153+L158+L163+L169+L172+L176+L179+L183+L187+L191+L195+L199+L203+L207+L211+L214+L221+L223+L225+L227+L229+L231</f>
        <v>1616.4999999999998</v>
      </c>
      <c r="M233" s="459">
        <f t="shared" ref="M233:O233" si="376">M110+M120+M127+M132+M138+M142+M148+M153+M158+M163+M169+M172+M176+M179+M183+M187+M191+M195+M199+M203+M207+M211+M214+M221+M223+M225+M227+M229+M231</f>
        <v>807.6</v>
      </c>
      <c r="N233" s="459">
        <f t="shared" si="376"/>
        <v>461.6</v>
      </c>
      <c r="O233" s="459">
        <f t="shared" si="376"/>
        <v>808.9</v>
      </c>
      <c r="P233" s="328"/>
      <c r="X233" s="2">
        <f>D233+H233</f>
        <v>1616.4999999999998</v>
      </c>
      <c r="Z233" s="2">
        <f t="shared" si="362"/>
        <v>0</v>
      </c>
      <c r="AA233" s="2">
        <f t="shared" si="363"/>
        <v>3.6999999999999886</v>
      </c>
    </row>
    <row r="234" spans="1:27" hidden="1" x14ac:dyDescent="0.25">
      <c r="A234" s="32" t="s">
        <v>92</v>
      </c>
      <c r="B234" s="645" t="s">
        <v>162</v>
      </c>
      <c r="C234" s="646"/>
      <c r="D234" s="646"/>
      <c r="E234" s="646"/>
      <c r="F234" s="646"/>
      <c r="G234" s="646"/>
      <c r="H234" s="646"/>
      <c r="I234" s="646"/>
      <c r="J234" s="646"/>
      <c r="K234" s="646"/>
      <c r="L234" s="646"/>
      <c r="M234" s="646"/>
      <c r="N234" s="646"/>
      <c r="O234" s="647"/>
      <c r="P234" s="316"/>
      <c r="Q234" s="197"/>
      <c r="R234" s="96"/>
      <c r="Z234" s="2">
        <f t="shared" si="362"/>
        <v>0</v>
      </c>
      <c r="AA234" s="2">
        <f t="shared" si="363"/>
        <v>0</v>
      </c>
    </row>
    <row r="235" spans="1:27" hidden="1" x14ac:dyDescent="0.25">
      <c r="A235" s="32" t="s">
        <v>93</v>
      </c>
      <c r="B235" s="29" t="s">
        <v>20</v>
      </c>
      <c r="C235" s="494" t="s">
        <v>25</v>
      </c>
      <c r="D235" s="460">
        <f t="shared" ref="D235" si="377">E235+G235</f>
        <v>0</v>
      </c>
      <c r="E235" s="360">
        <f>E237+E238</f>
        <v>0</v>
      </c>
      <c r="F235" s="360">
        <f t="shared" ref="F235:G235" si="378">F237+F238</f>
        <v>0</v>
      </c>
      <c r="G235" s="360">
        <f t="shared" si="378"/>
        <v>0</v>
      </c>
      <c r="H235" s="466">
        <f>I235+K235</f>
        <v>0</v>
      </c>
      <c r="I235" s="457">
        <f>I237+I238</f>
        <v>0</v>
      </c>
      <c r="J235" s="477">
        <f t="shared" ref="J235:K235" si="379">J237+J238</f>
        <v>0</v>
      </c>
      <c r="K235" s="457">
        <f t="shared" si="379"/>
        <v>0</v>
      </c>
      <c r="L235" s="169">
        <f>M235+O235</f>
        <v>0</v>
      </c>
      <c r="M235" s="478">
        <f>M237+M238</f>
        <v>0</v>
      </c>
      <c r="N235" s="169">
        <f t="shared" ref="N235:O235" si="380">N237+N238</f>
        <v>0</v>
      </c>
      <c r="O235" s="485">
        <f t="shared" si="380"/>
        <v>0</v>
      </c>
      <c r="P235" s="327"/>
      <c r="Q235" s="197"/>
      <c r="R235" s="96"/>
      <c r="Z235" s="2">
        <f t="shared" si="362"/>
        <v>0</v>
      </c>
      <c r="AA235" s="2">
        <f t="shared" si="363"/>
        <v>0</v>
      </c>
    </row>
    <row r="236" spans="1:27" hidden="1" x14ac:dyDescent="0.25">
      <c r="A236" s="39"/>
      <c r="B236" s="308" t="s">
        <v>174</v>
      </c>
      <c r="C236" s="498"/>
      <c r="D236" s="454"/>
      <c r="E236" s="319"/>
      <c r="F236" s="309"/>
      <c r="G236" s="365"/>
      <c r="H236" s="469"/>
      <c r="I236" s="423"/>
      <c r="J236" s="474"/>
      <c r="K236" s="423"/>
      <c r="L236" s="178"/>
      <c r="M236" s="439"/>
      <c r="N236" s="178"/>
      <c r="O236" s="482"/>
      <c r="P236" s="327"/>
      <c r="Q236" s="197"/>
      <c r="R236" s="96"/>
      <c r="Z236" s="2">
        <f t="shared" si="362"/>
        <v>0</v>
      </c>
      <c r="AA236" s="2">
        <f t="shared" si="363"/>
        <v>0</v>
      </c>
    </row>
    <row r="237" spans="1:27" ht="26.25" hidden="1" x14ac:dyDescent="0.25">
      <c r="A237" s="39"/>
      <c r="B237" s="493" t="s">
        <v>314</v>
      </c>
      <c r="C237" s="495"/>
      <c r="D237" s="356">
        <f t="shared" ref="D237:D238" si="381">E237+G237</f>
        <v>0</v>
      </c>
      <c r="E237" s="356"/>
      <c r="F237" s="356"/>
      <c r="G237" s="356"/>
      <c r="H237" s="438">
        <f>I237+K237</f>
        <v>0</v>
      </c>
      <c r="I237" s="438"/>
      <c r="J237" s="438"/>
      <c r="K237" s="438"/>
      <c r="L237" s="482">
        <f>M237+O237</f>
        <v>0</v>
      </c>
      <c r="M237" s="439">
        <f t="shared" ref="M237:O237" si="382">E237+I237</f>
        <v>0</v>
      </c>
      <c r="N237" s="178">
        <f t="shared" si="382"/>
        <v>0</v>
      </c>
      <c r="O237" s="482">
        <f t="shared" si="382"/>
        <v>0</v>
      </c>
      <c r="P237" s="327"/>
      <c r="Q237" s="197"/>
      <c r="R237" s="96"/>
      <c r="Z237" s="2">
        <f t="shared" si="362"/>
        <v>0</v>
      </c>
      <c r="AA237" s="2">
        <f t="shared" si="363"/>
        <v>0</v>
      </c>
    </row>
    <row r="238" spans="1:27" ht="39" hidden="1" x14ac:dyDescent="0.25">
      <c r="A238" s="219"/>
      <c r="B238" s="497" t="s">
        <v>192</v>
      </c>
      <c r="C238" s="496"/>
      <c r="D238" s="462">
        <f t="shared" si="381"/>
        <v>0</v>
      </c>
      <c r="E238" s="284"/>
      <c r="F238" s="284"/>
      <c r="G238" s="284"/>
      <c r="H238" s="423">
        <f t="shared" ref="H238" si="383">I238+K238</f>
        <v>0</v>
      </c>
      <c r="I238" s="423"/>
      <c r="J238" s="423"/>
      <c r="K238" s="423"/>
      <c r="L238" s="178">
        <f t="shared" ref="L238" si="384">M238+O238</f>
        <v>0</v>
      </c>
      <c r="M238" s="439">
        <f t="shared" ref="M238" si="385">E238+I238</f>
        <v>0</v>
      </c>
      <c r="N238" s="178">
        <f t="shared" ref="N238" si="386">F238+J238</f>
        <v>0</v>
      </c>
      <c r="O238" s="482">
        <f t="shared" ref="O238" si="387">G238+K238</f>
        <v>0</v>
      </c>
      <c r="P238" s="327"/>
      <c r="Q238" s="197"/>
      <c r="R238" s="96"/>
      <c r="Z238" s="2">
        <f t="shared" si="362"/>
        <v>0</v>
      </c>
      <c r="AA238" s="2">
        <f t="shared" si="363"/>
        <v>0</v>
      </c>
    </row>
    <row r="239" spans="1:27" hidden="1" x14ac:dyDescent="0.25">
      <c r="A239" s="219" t="s">
        <v>94</v>
      </c>
      <c r="B239" s="85" t="s">
        <v>159</v>
      </c>
      <c r="C239" s="199"/>
      <c r="D239" s="486">
        <f t="shared" ref="D239:O239" si="388">D235</f>
        <v>0</v>
      </c>
      <c r="E239" s="486">
        <f t="shared" si="388"/>
        <v>0</v>
      </c>
      <c r="F239" s="486">
        <f t="shared" si="388"/>
        <v>0</v>
      </c>
      <c r="G239" s="486">
        <f t="shared" si="388"/>
        <v>0</v>
      </c>
      <c r="H239" s="487">
        <f t="shared" si="388"/>
        <v>0</v>
      </c>
      <c r="I239" s="487">
        <f t="shared" si="388"/>
        <v>0</v>
      </c>
      <c r="J239" s="487">
        <f t="shared" si="388"/>
        <v>0</v>
      </c>
      <c r="K239" s="487">
        <f t="shared" si="388"/>
        <v>0</v>
      </c>
      <c r="L239" s="488">
        <f t="shared" si="388"/>
        <v>0</v>
      </c>
      <c r="M239" s="488">
        <f t="shared" si="388"/>
        <v>0</v>
      </c>
      <c r="N239" s="488">
        <f t="shared" si="388"/>
        <v>0</v>
      </c>
      <c r="O239" s="488">
        <f t="shared" si="388"/>
        <v>0</v>
      </c>
      <c r="P239" s="328"/>
      <c r="Q239" s="197"/>
      <c r="R239" s="204"/>
      <c r="Z239" s="2">
        <f t="shared" si="362"/>
        <v>0</v>
      </c>
      <c r="AA239" s="2">
        <f t="shared" si="363"/>
        <v>0</v>
      </c>
    </row>
    <row r="240" spans="1:27" x14ac:dyDescent="0.25">
      <c r="A240" s="32" t="s">
        <v>89</v>
      </c>
      <c r="B240" s="628" t="s">
        <v>54</v>
      </c>
      <c r="C240" s="646"/>
      <c r="D240" s="646"/>
      <c r="E240" s="646"/>
      <c r="F240" s="646"/>
      <c r="G240" s="646"/>
      <c r="H240" s="646"/>
      <c r="I240" s="646"/>
      <c r="J240" s="646"/>
      <c r="K240" s="646"/>
      <c r="L240" s="646"/>
      <c r="M240" s="646"/>
      <c r="N240" s="646"/>
      <c r="O240" s="647"/>
      <c r="P240" s="316"/>
      <c r="Z240" s="2">
        <f t="shared" si="362"/>
        <v>0</v>
      </c>
      <c r="AA240" s="2">
        <f t="shared" si="363"/>
        <v>0</v>
      </c>
    </row>
    <row r="241" spans="1:27" x14ac:dyDescent="0.25">
      <c r="A241" s="32" t="s">
        <v>90</v>
      </c>
      <c r="B241" s="17" t="s">
        <v>20</v>
      </c>
      <c r="C241" s="578" t="s">
        <v>30</v>
      </c>
      <c r="D241" s="163">
        <f t="shared" ref="D241:D245" si="389">E241+G241</f>
        <v>437.4</v>
      </c>
      <c r="E241" s="163">
        <f>E243+E244+E246+E245</f>
        <v>36.4</v>
      </c>
      <c r="F241" s="163">
        <f t="shared" ref="F241:G241" si="390">F243+F244+F246+F245</f>
        <v>0.4</v>
      </c>
      <c r="G241" s="532">
        <f t="shared" si="390"/>
        <v>401</v>
      </c>
      <c r="H241" s="533">
        <f t="shared" ref="H241" si="391">I241+K241</f>
        <v>0</v>
      </c>
      <c r="I241" s="164">
        <f>I243+I244+I246+I245</f>
        <v>0</v>
      </c>
      <c r="J241" s="534">
        <f t="shared" ref="J241:K241" si="392">J243+J244+J246+J245</f>
        <v>0</v>
      </c>
      <c r="K241" s="164">
        <f t="shared" si="392"/>
        <v>0</v>
      </c>
      <c r="L241" s="207">
        <f>M241+O241</f>
        <v>437.4</v>
      </c>
      <c r="M241" s="165">
        <f t="shared" ref="M241" si="393">E241+I241</f>
        <v>36.4</v>
      </c>
      <c r="N241" s="207">
        <f t="shared" ref="N241" si="394">F241+J241</f>
        <v>0.4</v>
      </c>
      <c r="O241" s="165">
        <f t="shared" ref="O241" si="395">G241+K241</f>
        <v>401</v>
      </c>
      <c r="P241" s="327"/>
      <c r="Z241" s="2">
        <f t="shared" si="362"/>
        <v>0</v>
      </c>
      <c r="AA241" s="2">
        <f t="shared" si="363"/>
        <v>0</v>
      </c>
    </row>
    <row r="242" spans="1:27" x14ac:dyDescent="0.25">
      <c r="A242" s="39"/>
      <c r="B242" s="363" t="s">
        <v>174</v>
      </c>
      <c r="C242" s="523"/>
      <c r="D242" s="309">
        <f t="shared" si="389"/>
        <v>0</v>
      </c>
      <c r="E242" s="309"/>
      <c r="F242" s="309"/>
      <c r="G242" s="319"/>
      <c r="H242" s="473">
        <f>I242+K242</f>
        <v>0</v>
      </c>
      <c r="I242" s="423"/>
      <c r="J242" s="455"/>
      <c r="K242" s="423"/>
      <c r="L242" s="471"/>
      <c r="M242" s="179"/>
      <c r="N242" s="471"/>
      <c r="O242" s="179"/>
      <c r="P242" s="327"/>
      <c r="Z242" s="2">
        <f t="shared" si="362"/>
        <v>0</v>
      </c>
      <c r="AA242" s="2">
        <f t="shared" si="363"/>
        <v>0</v>
      </c>
    </row>
    <row r="243" spans="1:27" ht="51" customHeight="1" x14ac:dyDescent="0.25">
      <c r="A243" s="39"/>
      <c r="B243" s="366" t="s">
        <v>330</v>
      </c>
      <c r="C243" s="523"/>
      <c r="D243" s="356">
        <f t="shared" si="389"/>
        <v>9.5</v>
      </c>
      <c r="E243" s="356">
        <v>9.5</v>
      </c>
      <c r="F243" s="356">
        <v>0.1</v>
      </c>
      <c r="G243" s="356"/>
      <c r="H243" s="423">
        <f>I243+K243</f>
        <v>0</v>
      </c>
      <c r="I243" s="423"/>
      <c r="J243" s="423"/>
      <c r="K243" s="473"/>
      <c r="L243" s="489">
        <f t="shared" ref="L243:L278" si="396">M243+O243</f>
        <v>9.5</v>
      </c>
      <c r="M243" s="283">
        <f t="shared" ref="M243" si="397">E243+I243</f>
        <v>9.5</v>
      </c>
      <c r="N243" s="484">
        <f t="shared" ref="N243" si="398">F243+J243</f>
        <v>0.1</v>
      </c>
      <c r="O243" s="283">
        <f t="shared" ref="O243" si="399">G243+K243</f>
        <v>0</v>
      </c>
      <c r="P243" s="327"/>
      <c r="Z243" s="2">
        <f t="shared" si="362"/>
        <v>0</v>
      </c>
      <c r="AA243" s="2">
        <f t="shared" si="363"/>
        <v>0</v>
      </c>
    </row>
    <row r="244" spans="1:27" ht="26.25" x14ac:dyDescent="0.25">
      <c r="A244" s="39"/>
      <c r="B244" s="318" t="s">
        <v>314</v>
      </c>
      <c r="C244" s="523"/>
      <c r="D244" s="356">
        <f t="shared" si="389"/>
        <v>26.9</v>
      </c>
      <c r="E244" s="361">
        <v>26.9</v>
      </c>
      <c r="F244" s="284">
        <v>0.3</v>
      </c>
      <c r="G244" s="361"/>
      <c r="H244" s="423">
        <f>I244+K244</f>
        <v>0</v>
      </c>
      <c r="I244" s="423"/>
      <c r="J244" s="423"/>
      <c r="K244" s="473"/>
      <c r="L244" s="179">
        <f t="shared" si="396"/>
        <v>26.9</v>
      </c>
      <c r="M244" s="482">
        <f t="shared" ref="M244" si="400">E244+I244</f>
        <v>26.9</v>
      </c>
      <c r="N244" s="178">
        <f t="shared" ref="N244" si="401">F244+J244</f>
        <v>0.3</v>
      </c>
      <c r="O244" s="178">
        <f t="shared" ref="O244" si="402">G244+K244</f>
        <v>0</v>
      </c>
      <c r="P244" s="327"/>
      <c r="Z244" s="2">
        <f t="shared" si="362"/>
        <v>0</v>
      </c>
      <c r="AA244" s="2">
        <f t="shared" si="363"/>
        <v>0</v>
      </c>
    </row>
    <row r="245" spans="1:27" ht="26.25" hidden="1" x14ac:dyDescent="0.25">
      <c r="A245" s="39"/>
      <c r="B245" s="318" t="s">
        <v>452</v>
      </c>
      <c r="C245" s="523"/>
      <c r="D245" s="454">
        <f t="shared" si="389"/>
        <v>0</v>
      </c>
      <c r="E245" s="361"/>
      <c r="F245" s="284"/>
      <c r="G245" s="361"/>
      <c r="H245" s="423">
        <f>I245+K245</f>
        <v>0</v>
      </c>
      <c r="I245" s="423"/>
      <c r="J245" s="423"/>
      <c r="K245" s="473"/>
      <c r="L245" s="283">
        <f t="shared" si="396"/>
        <v>0</v>
      </c>
      <c r="M245" s="482">
        <f t="shared" ref="M245" si="403">E245+I245</f>
        <v>0</v>
      </c>
      <c r="N245" s="178">
        <f t="shared" ref="N245" si="404">F245+J245</f>
        <v>0</v>
      </c>
      <c r="O245" s="178">
        <f t="shared" ref="O245" si="405">G245+K245</f>
        <v>0</v>
      </c>
      <c r="P245" s="327"/>
      <c r="Z245" s="2">
        <f t="shared" si="362"/>
        <v>0</v>
      </c>
      <c r="AA245" s="2">
        <f t="shared" si="363"/>
        <v>0</v>
      </c>
    </row>
    <row r="246" spans="1:27" ht="26.25" x14ac:dyDescent="0.25">
      <c r="A246" s="219"/>
      <c r="B246" s="389" t="s">
        <v>432</v>
      </c>
      <c r="C246" s="524"/>
      <c r="D246" s="460">
        <f>E246+G246</f>
        <v>401</v>
      </c>
      <c r="E246" s="490"/>
      <c r="F246" s="356"/>
      <c r="G246" s="428">
        <v>401</v>
      </c>
      <c r="H246" s="438">
        <f>I246+K246</f>
        <v>0</v>
      </c>
      <c r="I246" s="423"/>
      <c r="J246" s="423"/>
      <c r="K246" s="473"/>
      <c r="L246" s="283">
        <f t="shared" ref="L246" si="406">M246+O246</f>
        <v>401</v>
      </c>
      <c r="M246" s="482">
        <f t="shared" ref="M246" si="407">E246+I246</f>
        <v>0</v>
      </c>
      <c r="N246" s="178">
        <f t="shared" ref="N246" si="408">F246+J246</f>
        <v>0</v>
      </c>
      <c r="O246" s="178">
        <f t="shared" ref="O246" si="409">G246+K246</f>
        <v>401</v>
      </c>
      <c r="P246" s="327"/>
      <c r="Z246" s="2">
        <f t="shared" si="362"/>
        <v>0</v>
      </c>
      <c r="AA246" s="2">
        <f t="shared" si="363"/>
        <v>0</v>
      </c>
    </row>
    <row r="247" spans="1:27" x14ac:dyDescent="0.25">
      <c r="A247" s="32" t="s">
        <v>91</v>
      </c>
      <c r="B247" s="35" t="s">
        <v>27</v>
      </c>
      <c r="C247" s="574" t="s">
        <v>30</v>
      </c>
      <c r="D247" s="285">
        <f t="shared" ref="D247:D278" si="410">E247+G247</f>
        <v>6.6</v>
      </c>
      <c r="E247" s="448">
        <v>6.6</v>
      </c>
      <c r="F247" s="285">
        <v>6.5</v>
      </c>
      <c r="G247" s="448"/>
      <c r="H247" s="457">
        <f t="shared" ref="H247:H278" si="411">I247+K247</f>
        <v>0</v>
      </c>
      <c r="I247" s="477"/>
      <c r="J247" s="457"/>
      <c r="K247" s="477">
        <f>K249+K250</f>
        <v>0</v>
      </c>
      <c r="L247" s="169">
        <f t="shared" si="396"/>
        <v>6.6</v>
      </c>
      <c r="M247" s="478">
        <f t="shared" ref="M247:M278" si="412">E247+I247</f>
        <v>6.6</v>
      </c>
      <c r="N247" s="169">
        <f t="shared" ref="N247:N278" si="413">F247+J247</f>
        <v>6.5</v>
      </c>
      <c r="O247" s="485">
        <f t="shared" ref="O247:O278" si="414">G247+K247</f>
        <v>0</v>
      </c>
      <c r="P247" s="327"/>
      <c r="Q247" s="197"/>
      <c r="R247" s="96"/>
      <c r="Z247" s="2">
        <f t="shared" si="362"/>
        <v>0</v>
      </c>
      <c r="AA247" s="2">
        <f t="shared" si="363"/>
        <v>0</v>
      </c>
    </row>
    <row r="248" spans="1:27" hidden="1" x14ac:dyDescent="0.25">
      <c r="A248" s="39"/>
      <c r="B248" s="154" t="s">
        <v>174</v>
      </c>
      <c r="C248" s="575"/>
      <c r="D248" s="309"/>
      <c r="E248" s="365"/>
      <c r="F248" s="309"/>
      <c r="G248" s="365"/>
      <c r="H248" s="320"/>
      <c r="I248" s="474"/>
      <c r="J248" s="320"/>
      <c r="K248" s="474"/>
      <c r="L248" s="179"/>
      <c r="M248" s="471"/>
      <c r="N248" s="179"/>
      <c r="O248" s="475"/>
      <c r="P248" s="327"/>
      <c r="Q248" s="197"/>
      <c r="R248" s="96"/>
      <c r="Z248" s="2">
        <f t="shared" si="362"/>
        <v>0</v>
      </c>
      <c r="AA248" s="2">
        <f t="shared" si="363"/>
        <v>0</v>
      </c>
    </row>
    <row r="249" spans="1:27" ht="26.25" hidden="1" x14ac:dyDescent="0.25">
      <c r="A249" s="39"/>
      <c r="B249" s="157" t="s">
        <v>328</v>
      </c>
      <c r="C249" s="524"/>
      <c r="D249" s="284">
        <f>E249+G249</f>
        <v>0</v>
      </c>
      <c r="E249" s="361"/>
      <c r="F249" s="284"/>
      <c r="G249" s="361"/>
      <c r="H249" s="423">
        <f t="shared" si="411"/>
        <v>0</v>
      </c>
      <c r="I249" s="455"/>
      <c r="J249" s="423"/>
      <c r="K249" s="455"/>
      <c r="L249" s="178">
        <f t="shared" si="396"/>
        <v>0</v>
      </c>
      <c r="M249" s="439">
        <f t="shared" si="412"/>
        <v>0</v>
      </c>
      <c r="N249" s="178">
        <f t="shared" si="413"/>
        <v>0</v>
      </c>
      <c r="O249" s="482">
        <f t="shared" si="414"/>
        <v>0</v>
      </c>
      <c r="P249" s="327"/>
      <c r="Q249" s="197"/>
      <c r="R249" s="96"/>
      <c r="Z249" s="2">
        <f t="shared" si="362"/>
        <v>0</v>
      </c>
      <c r="AA249" s="2">
        <f t="shared" si="363"/>
        <v>0</v>
      </c>
    </row>
    <row r="250" spans="1:27" s="36" customFormat="1" ht="25.5" x14ac:dyDescent="0.25">
      <c r="A250" s="219"/>
      <c r="B250" s="415" t="s">
        <v>494</v>
      </c>
      <c r="C250" s="524"/>
      <c r="D250" s="284">
        <f t="shared" si="410"/>
        <v>0</v>
      </c>
      <c r="E250" s="462"/>
      <c r="F250" s="284"/>
      <c r="G250" s="317"/>
      <c r="H250" s="423">
        <f t="shared" si="411"/>
        <v>0</v>
      </c>
      <c r="I250" s="464"/>
      <c r="J250" s="423"/>
      <c r="K250" s="473"/>
      <c r="L250" s="178">
        <f t="shared" si="396"/>
        <v>0</v>
      </c>
      <c r="M250" s="178">
        <f t="shared" si="412"/>
        <v>0</v>
      </c>
      <c r="N250" s="178">
        <f t="shared" si="413"/>
        <v>0</v>
      </c>
      <c r="O250" s="178">
        <f t="shared" si="414"/>
        <v>0</v>
      </c>
      <c r="P250" s="327"/>
      <c r="Q250" s="202"/>
      <c r="R250" s="203"/>
      <c r="Z250" s="2">
        <f t="shared" si="362"/>
        <v>0</v>
      </c>
      <c r="AA250" s="2">
        <f t="shared" si="363"/>
        <v>0</v>
      </c>
    </row>
    <row r="251" spans="1:27" x14ac:dyDescent="0.25">
      <c r="A251" s="32" t="s">
        <v>92</v>
      </c>
      <c r="B251" s="35" t="s">
        <v>486</v>
      </c>
      <c r="C251" s="521" t="s">
        <v>30</v>
      </c>
      <c r="D251" s="309">
        <f t="shared" ref="D251" si="415">E251+G251</f>
        <v>2.2999999999999998</v>
      </c>
      <c r="E251" s="365">
        <v>2.2999999999999998</v>
      </c>
      <c r="F251" s="309">
        <v>2.2999999999999998</v>
      </c>
      <c r="G251" s="365">
        <f>G253+G254</f>
        <v>0</v>
      </c>
      <c r="H251" s="320">
        <f t="shared" ref="H251" si="416">I251+K251</f>
        <v>0</v>
      </c>
      <c r="I251" s="320"/>
      <c r="J251" s="474"/>
      <c r="K251" s="469">
        <f>K253+K254</f>
        <v>0</v>
      </c>
      <c r="L251" s="470">
        <f t="shared" ref="L251" si="417">M251+O251</f>
        <v>2.2999999999999998</v>
      </c>
      <c r="M251" s="179">
        <f t="shared" ref="M251" si="418">E251+I251</f>
        <v>2.2999999999999998</v>
      </c>
      <c r="N251" s="471">
        <f t="shared" ref="N251" si="419">F251+J251</f>
        <v>2.2999999999999998</v>
      </c>
      <c r="O251" s="179">
        <f t="shared" ref="O251" si="420">G251+K251</f>
        <v>0</v>
      </c>
      <c r="P251" s="327"/>
      <c r="Q251" s="197"/>
      <c r="R251" s="96"/>
      <c r="Z251" s="2">
        <f t="shared" si="362"/>
        <v>0</v>
      </c>
      <c r="AA251" s="2">
        <f t="shared" si="363"/>
        <v>0</v>
      </c>
    </row>
    <row r="252" spans="1:27" s="36" customFormat="1" ht="25.5" x14ac:dyDescent="0.25">
      <c r="A252" s="39"/>
      <c r="B252" s="559" t="s">
        <v>494</v>
      </c>
      <c r="C252" s="369"/>
      <c r="D252" s="284"/>
      <c r="E252" s="361"/>
      <c r="F252" s="284"/>
      <c r="G252" s="361"/>
      <c r="H252" s="423"/>
      <c r="I252" s="464"/>
      <c r="J252" s="455"/>
      <c r="K252" s="473"/>
      <c r="L252" s="177"/>
      <c r="M252" s="178"/>
      <c r="N252" s="439"/>
      <c r="O252" s="178"/>
      <c r="P252" s="327"/>
      <c r="Q252" s="202"/>
      <c r="R252" s="203"/>
      <c r="Z252" s="2">
        <f t="shared" si="362"/>
        <v>0</v>
      </c>
      <c r="AA252" s="2">
        <f t="shared" si="363"/>
        <v>0</v>
      </c>
    </row>
    <row r="253" spans="1:27" x14ac:dyDescent="0.25">
      <c r="A253" s="32" t="s">
        <v>93</v>
      </c>
      <c r="B253" s="35" t="s">
        <v>47</v>
      </c>
      <c r="C253" s="418" t="s">
        <v>30</v>
      </c>
      <c r="D253" s="309">
        <f t="shared" si="410"/>
        <v>2.2999999999999998</v>
      </c>
      <c r="E253" s="365">
        <v>2.2999999999999998</v>
      </c>
      <c r="F253" s="309">
        <v>2.2999999999999998</v>
      </c>
      <c r="G253" s="365">
        <f>G255+G256</f>
        <v>0</v>
      </c>
      <c r="H253" s="320">
        <f t="shared" si="411"/>
        <v>0</v>
      </c>
      <c r="I253" s="320"/>
      <c r="J253" s="474"/>
      <c r="K253" s="469">
        <f>K255+K256</f>
        <v>0</v>
      </c>
      <c r="L253" s="470">
        <f t="shared" si="396"/>
        <v>2.2999999999999998</v>
      </c>
      <c r="M253" s="179">
        <f t="shared" si="412"/>
        <v>2.2999999999999998</v>
      </c>
      <c r="N253" s="471">
        <f t="shared" si="413"/>
        <v>2.2999999999999998</v>
      </c>
      <c r="O253" s="179">
        <f t="shared" si="414"/>
        <v>0</v>
      </c>
      <c r="P253" s="327"/>
      <c r="Q253" s="197"/>
      <c r="R253" s="96"/>
      <c r="Z253" s="2">
        <f t="shared" si="362"/>
        <v>0</v>
      </c>
      <c r="AA253" s="2">
        <f t="shared" si="363"/>
        <v>0</v>
      </c>
    </row>
    <row r="254" spans="1:27" hidden="1" x14ac:dyDescent="0.25">
      <c r="A254" s="39"/>
      <c r="B254" s="154" t="s">
        <v>174</v>
      </c>
      <c r="C254" s="414"/>
      <c r="D254" s="309"/>
      <c r="E254" s="365"/>
      <c r="F254" s="309"/>
      <c r="G254" s="365"/>
      <c r="H254" s="320"/>
      <c r="I254" s="320"/>
      <c r="J254" s="474"/>
      <c r="K254" s="469"/>
      <c r="L254" s="470"/>
      <c r="M254" s="179"/>
      <c r="N254" s="471"/>
      <c r="O254" s="179"/>
      <c r="P254" s="327"/>
      <c r="Q254" s="197"/>
      <c r="R254" s="96"/>
      <c r="Z254" s="2">
        <f t="shared" si="362"/>
        <v>0</v>
      </c>
      <c r="AA254" s="2">
        <f t="shared" si="363"/>
        <v>0</v>
      </c>
    </row>
    <row r="255" spans="1:27" ht="26.25" hidden="1" x14ac:dyDescent="0.25">
      <c r="A255" s="39"/>
      <c r="B255" s="157" t="s">
        <v>328</v>
      </c>
      <c r="C255" s="413"/>
      <c r="D255" s="284">
        <f>E255+G255</f>
        <v>0</v>
      </c>
      <c r="E255" s="365"/>
      <c r="F255" s="284"/>
      <c r="G255" s="365"/>
      <c r="H255" s="423">
        <f t="shared" si="411"/>
        <v>0</v>
      </c>
      <c r="I255" s="423"/>
      <c r="J255" s="474"/>
      <c r="K255" s="473"/>
      <c r="L255" s="470">
        <f t="shared" si="396"/>
        <v>0</v>
      </c>
      <c r="M255" s="178">
        <f t="shared" si="412"/>
        <v>0</v>
      </c>
      <c r="N255" s="471">
        <f t="shared" si="413"/>
        <v>0</v>
      </c>
      <c r="O255" s="178">
        <f t="shared" si="414"/>
        <v>0</v>
      </c>
      <c r="P255" s="327"/>
      <c r="Q255" s="197"/>
      <c r="R255" s="96"/>
      <c r="Z255" s="2">
        <f t="shared" si="362"/>
        <v>0</v>
      </c>
      <c r="AA255" s="2">
        <f t="shared" si="363"/>
        <v>0</v>
      </c>
    </row>
    <row r="256" spans="1:27" s="36" customFormat="1" ht="25.5" x14ac:dyDescent="0.25">
      <c r="A256" s="219"/>
      <c r="B256" s="559" t="s">
        <v>494</v>
      </c>
      <c r="C256" s="369"/>
      <c r="D256" s="309">
        <f t="shared" si="410"/>
        <v>0</v>
      </c>
      <c r="E256" s="454"/>
      <c r="F256" s="309"/>
      <c r="G256" s="319"/>
      <c r="H256" s="320">
        <f t="shared" si="411"/>
        <v>0</v>
      </c>
      <c r="I256" s="468"/>
      <c r="J256" s="320"/>
      <c r="K256" s="469"/>
      <c r="L256" s="179">
        <f t="shared" si="396"/>
        <v>0</v>
      </c>
      <c r="M256" s="179">
        <f t="shared" si="412"/>
        <v>0</v>
      </c>
      <c r="N256" s="179">
        <f t="shared" si="413"/>
        <v>0</v>
      </c>
      <c r="O256" s="179">
        <f t="shared" si="414"/>
        <v>0</v>
      </c>
      <c r="P256" s="327"/>
      <c r="Q256" s="202"/>
      <c r="R256" s="203"/>
      <c r="Z256" s="2">
        <f t="shared" si="362"/>
        <v>0</v>
      </c>
      <c r="AA256" s="2">
        <f t="shared" si="363"/>
        <v>0</v>
      </c>
    </row>
    <row r="257" spans="1:27" x14ac:dyDescent="0.25">
      <c r="A257" s="32" t="s">
        <v>94</v>
      </c>
      <c r="B257" s="35" t="s">
        <v>48</v>
      </c>
      <c r="C257" s="418" t="s">
        <v>30</v>
      </c>
      <c r="D257" s="360">
        <f t="shared" si="410"/>
        <v>2.4</v>
      </c>
      <c r="E257" s="285">
        <v>2.4</v>
      </c>
      <c r="F257" s="448">
        <v>2.2999999999999998</v>
      </c>
      <c r="G257" s="285"/>
      <c r="H257" s="477">
        <f t="shared" si="411"/>
        <v>0</v>
      </c>
      <c r="I257" s="457"/>
      <c r="J257" s="477"/>
      <c r="K257" s="466">
        <f>K259+K260</f>
        <v>0</v>
      </c>
      <c r="L257" s="467">
        <f t="shared" si="396"/>
        <v>2.4</v>
      </c>
      <c r="M257" s="169">
        <f t="shared" si="412"/>
        <v>2.4</v>
      </c>
      <c r="N257" s="478">
        <f t="shared" si="413"/>
        <v>2.2999999999999998</v>
      </c>
      <c r="O257" s="169">
        <f t="shared" si="414"/>
        <v>0</v>
      </c>
      <c r="P257" s="327"/>
      <c r="Q257" s="197"/>
      <c r="R257" s="96"/>
      <c r="Z257" s="2">
        <f t="shared" si="362"/>
        <v>0</v>
      </c>
      <c r="AA257" s="2">
        <f t="shared" si="363"/>
        <v>0</v>
      </c>
    </row>
    <row r="258" spans="1:27" hidden="1" x14ac:dyDescent="0.25">
      <c r="A258" s="39"/>
      <c r="B258" s="154" t="s">
        <v>174</v>
      </c>
      <c r="C258" s="414"/>
      <c r="D258" s="319"/>
      <c r="E258" s="309"/>
      <c r="F258" s="365"/>
      <c r="G258" s="309"/>
      <c r="H258" s="474"/>
      <c r="I258" s="320"/>
      <c r="J258" s="474"/>
      <c r="K258" s="469"/>
      <c r="L258" s="470"/>
      <c r="M258" s="179"/>
      <c r="N258" s="471"/>
      <c r="O258" s="179"/>
      <c r="P258" s="327"/>
      <c r="Q258" s="197"/>
      <c r="R258" s="96"/>
      <c r="Z258" s="2">
        <f t="shared" si="362"/>
        <v>0</v>
      </c>
      <c r="AA258" s="2">
        <f t="shared" si="363"/>
        <v>0</v>
      </c>
    </row>
    <row r="259" spans="1:27" ht="26.25" hidden="1" x14ac:dyDescent="0.25">
      <c r="A259" s="39"/>
      <c r="B259" s="157" t="s">
        <v>328</v>
      </c>
      <c r="C259" s="413"/>
      <c r="D259" s="317">
        <f>E259+G259</f>
        <v>0</v>
      </c>
      <c r="E259" s="284"/>
      <c r="F259" s="361"/>
      <c r="G259" s="284"/>
      <c r="H259" s="455">
        <f t="shared" si="411"/>
        <v>0</v>
      </c>
      <c r="I259" s="423"/>
      <c r="J259" s="455"/>
      <c r="K259" s="473"/>
      <c r="L259" s="177">
        <f t="shared" si="396"/>
        <v>0</v>
      </c>
      <c r="M259" s="178">
        <f t="shared" si="412"/>
        <v>0</v>
      </c>
      <c r="N259" s="439">
        <f t="shared" si="413"/>
        <v>0</v>
      </c>
      <c r="O259" s="178">
        <f t="shared" si="414"/>
        <v>0</v>
      </c>
      <c r="P259" s="327"/>
      <c r="Q259" s="197"/>
      <c r="R259" s="96"/>
      <c r="Z259" s="2">
        <f t="shared" si="362"/>
        <v>0</v>
      </c>
      <c r="AA259" s="2">
        <f t="shared" si="363"/>
        <v>0</v>
      </c>
    </row>
    <row r="260" spans="1:27" s="36" customFormat="1" ht="25.5" x14ac:dyDescent="0.25">
      <c r="A260" s="219"/>
      <c r="B260" s="559" t="s">
        <v>494</v>
      </c>
      <c r="C260" s="412"/>
      <c r="D260" s="319">
        <f t="shared" si="410"/>
        <v>0</v>
      </c>
      <c r="E260" s="309"/>
      <c r="F260" s="365"/>
      <c r="G260" s="309"/>
      <c r="H260" s="474">
        <f t="shared" si="411"/>
        <v>0</v>
      </c>
      <c r="I260" s="320"/>
      <c r="J260" s="474"/>
      <c r="K260" s="469"/>
      <c r="L260" s="470">
        <f t="shared" si="396"/>
        <v>0</v>
      </c>
      <c r="M260" s="179">
        <f t="shared" si="412"/>
        <v>0</v>
      </c>
      <c r="N260" s="471">
        <f t="shared" si="413"/>
        <v>0</v>
      </c>
      <c r="O260" s="179">
        <f t="shared" si="414"/>
        <v>0</v>
      </c>
      <c r="P260" s="327"/>
      <c r="Q260" s="202"/>
      <c r="R260" s="203"/>
      <c r="Z260" s="2">
        <f t="shared" si="362"/>
        <v>0</v>
      </c>
      <c r="AA260" s="2">
        <f t="shared" si="363"/>
        <v>0</v>
      </c>
    </row>
    <row r="261" spans="1:27" x14ac:dyDescent="0.25">
      <c r="A261" s="32" t="s">
        <v>95</v>
      </c>
      <c r="B261" s="35" t="s">
        <v>298</v>
      </c>
      <c r="C261" s="521" t="s">
        <v>30</v>
      </c>
      <c r="D261" s="448">
        <f t="shared" si="410"/>
        <v>1.1000000000000001</v>
      </c>
      <c r="E261" s="285">
        <v>1.1000000000000001</v>
      </c>
      <c r="F261" s="448">
        <v>1.1000000000000001</v>
      </c>
      <c r="G261" s="285">
        <f>G263+G264</f>
        <v>0</v>
      </c>
      <c r="H261" s="477">
        <f t="shared" si="411"/>
        <v>0</v>
      </c>
      <c r="I261" s="457"/>
      <c r="J261" s="477"/>
      <c r="K261" s="466">
        <f>K263+K264</f>
        <v>0</v>
      </c>
      <c r="L261" s="467">
        <f t="shared" si="396"/>
        <v>1.1000000000000001</v>
      </c>
      <c r="M261" s="169">
        <f t="shared" si="412"/>
        <v>1.1000000000000001</v>
      </c>
      <c r="N261" s="478">
        <f t="shared" si="413"/>
        <v>1.1000000000000001</v>
      </c>
      <c r="O261" s="169">
        <f t="shared" si="414"/>
        <v>0</v>
      </c>
      <c r="P261" s="327"/>
      <c r="Q261" s="197"/>
      <c r="R261" s="96"/>
      <c r="Z261" s="2">
        <f t="shared" si="362"/>
        <v>0</v>
      </c>
      <c r="AA261" s="2">
        <f t="shared" si="363"/>
        <v>0</v>
      </c>
    </row>
    <row r="262" spans="1:27" hidden="1" x14ac:dyDescent="0.25">
      <c r="A262" s="39"/>
      <c r="B262" s="154" t="s">
        <v>174</v>
      </c>
      <c r="C262" s="522"/>
      <c r="D262" s="365"/>
      <c r="E262" s="309"/>
      <c r="F262" s="365"/>
      <c r="G262" s="309"/>
      <c r="H262" s="474"/>
      <c r="I262" s="320"/>
      <c r="J262" s="474"/>
      <c r="K262" s="469"/>
      <c r="L262" s="470"/>
      <c r="M262" s="179"/>
      <c r="N262" s="471"/>
      <c r="O262" s="179"/>
      <c r="P262" s="327"/>
      <c r="Q262" s="197"/>
      <c r="R262" s="96"/>
      <c r="Z262" s="2">
        <f t="shared" si="362"/>
        <v>0</v>
      </c>
      <c r="AA262" s="2">
        <f t="shared" si="363"/>
        <v>0</v>
      </c>
    </row>
    <row r="263" spans="1:27" ht="26.25" hidden="1" x14ac:dyDescent="0.25">
      <c r="A263" s="39"/>
      <c r="B263" s="157" t="s">
        <v>328</v>
      </c>
      <c r="C263" s="523"/>
      <c r="D263" s="365">
        <f>E263+G263</f>
        <v>0</v>
      </c>
      <c r="E263" s="309"/>
      <c r="F263" s="365"/>
      <c r="G263" s="309"/>
      <c r="H263" s="474">
        <f t="shared" si="411"/>
        <v>0</v>
      </c>
      <c r="I263" s="320"/>
      <c r="J263" s="474"/>
      <c r="K263" s="469"/>
      <c r="L263" s="470">
        <f t="shared" si="396"/>
        <v>0</v>
      </c>
      <c r="M263" s="179">
        <f t="shared" si="412"/>
        <v>0</v>
      </c>
      <c r="N263" s="471">
        <f t="shared" si="413"/>
        <v>0</v>
      </c>
      <c r="O263" s="179">
        <f t="shared" si="414"/>
        <v>0</v>
      </c>
      <c r="P263" s="327"/>
      <c r="Q263" s="197"/>
      <c r="R263" s="96"/>
      <c r="Z263" s="2">
        <f t="shared" si="362"/>
        <v>0</v>
      </c>
      <c r="AA263" s="2">
        <f t="shared" si="363"/>
        <v>0</v>
      </c>
    </row>
    <row r="264" spans="1:27" s="36" customFormat="1" ht="25.5" x14ac:dyDescent="0.25">
      <c r="A264" s="219"/>
      <c r="B264" s="559" t="s">
        <v>494</v>
      </c>
      <c r="C264" s="524"/>
      <c r="D264" s="361">
        <f t="shared" si="410"/>
        <v>0</v>
      </c>
      <c r="E264" s="284"/>
      <c r="F264" s="361"/>
      <c r="G264" s="284"/>
      <c r="H264" s="455">
        <f t="shared" si="411"/>
        <v>0</v>
      </c>
      <c r="I264" s="423"/>
      <c r="J264" s="455"/>
      <c r="K264" s="473"/>
      <c r="L264" s="177">
        <f t="shared" si="396"/>
        <v>0</v>
      </c>
      <c r="M264" s="178">
        <f t="shared" si="412"/>
        <v>0</v>
      </c>
      <c r="N264" s="439">
        <f t="shared" si="413"/>
        <v>0</v>
      </c>
      <c r="O264" s="178">
        <f t="shared" si="414"/>
        <v>0</v>
      </c>
      <c r="P264" s="327"/>
      <c r="Q264" s="202"/>
      <c r="R264" s="203"/>
      <c r="Z264" s="2">
        <f t="shared" si="362"/>
        <v>0</v>
      </c>
      <c r="AA264" s="2">
        <f t="shared" si="363"/>
        <v>0</v>
      </c>
    </row>
    <row r="265" spans="1:27" x14ac:dyDescent="0.25">
      <c r="A265" s="32" t="s">
        <v>96</v>
      </c>
      <c r="B265" s="35" t="s">
        <v>487</v>
      </c>
      <c r="C265" s="522" t="s">
        <v>30</v>
      </c>
      <c r="D265" s="365">
        <f t="shared" ref="D265" si="421">E265+G265</f>
        <v>1.8</v>
      </c>
      <c r="E265" s="309">
        <v>1.8</v>
      </c>
      <c r="F265" s="365">
        <v>1.8</v>
      </c>
      <c r="G265" s="309">
        <f>G267+G268</f>
        <v>0</v>
      </c>
      <c r="H265" s="474">
        <f t="shared" ref="H265" si="422">I265+K265</f>
        <v>0</v>
      </c>
      <c r="I265" s="320"/>
      <c r="J265" s="474"/>
      <c r="K265" s="469">
        <f>K267+K268</f>
        <v>0</v>
      </c>
      <c r="L265" s="470">
        <f t="shared" ref="L265" si="423">M265+O265</f>
        <v>1.8</v>
      </c>
      <c r="M265" s="179">
        <f t="shared" ref="M265" si="424">E265+I265</f>
        <v>1.8</v>
      </c>
      <c r="N265" s="471">
        <f t="shared" ref="N265" si="425">F265+J265</f>
        <v>1.8</v>
      </c>
      <c r="O265" s="179">
        <f t="shared" ref="O265" si="426">G265+K265</f>
        <v>0</v>
      </c>
      <c r="P265" s="327"/>
      <c r="Q265" s="197"/>
      <c r="R265" s="96"/>
      <c r="Z265" s="2">
        <f t="shared" si="362"/>
        <v>0</v>
      </c>
      <c r="AA265" s="2">
        <f t="shared" si="363"/>
        <v>0</v>
      </c>
    </row>
    <row r="266" spans="1:27" s="36" customFormat="1" ht="25.5" x14ac:dyDescent="0.25">
      <c r="A266" s="219"/>
      <c r="B266" s="559" t="s">
        <v>494</v>
      </c>
      <c r="C266" s="412"/>
      <c r="D266" s="365">
        <f t="shared" si="410"/>
        <v>0</v>
      </c>
      <c r="E266" s="309"/>
      <c r="F266" s="365"/>
      <c r="G266" s="309"/>
      <c r="H266" s="474">
        <f t="shared" si="411"/>
        <v>0</v>
      </c>
      <c r="I266" s="320"/>
      <c r="J266" s="474"/>
      <c r="K266" s="469"/>
      <c r="L266" s="470">
        <f t="shared" si="396"/>
        <v>0</v>
      </c>
      <c r="M266" s="179">
        <f t="shared" si="412"/>
        <v>0</v>
      </c>
      <c r="N266" s="471">
        <f t="shared" si="413"/>
        <v>0</v>
      </c>
      <c r="O266" s="179">
        <f t="shared" si="414"/>
        <v>0</v>
      </c>
      <c r="P266" s="327"/>
      <c r="Q266" s="202"/>
      <c r="R266" s="203"/>
      <c r="Z266" s="2">
        <f t="shared" si="362"/>
        <v>0</v>
      </c>
      <c r="AA266" s="2">
        <f t="shared" si="363"/>
        <v>0</v>
      </c>
    </row>
    <row r="267" spans="1:27" x14ac:dyDescent="0.25">
      <c r="A267" s="32" t="s">
        <v>97</v>
      </c>
      <c r="B267" s="35" t="s">
        <v>55</v>
      </c>
      <c r="C267" s="521" t="s">
        <v>30</v>
      </c>
      <c r="D267" s="448">
        <f t="shared" si="410"/>
        <v>1.9</v>
      </c>
      <c r="E267" s="285">
        <v>1.9</v>
      </c>
      <c r="F267" s="448">
        <v>1.9</v>
      </c>
      <c r="G267" s="285">
        <f>G269+G270</f>
        <v>0</v>
      </c>
      <c r="H267" s="477">
        <f t="shared" si="411"/>
        <v>0</v>
      </c>
      <c r="I267" s="457"/>
      <c r="J267" s="477"/>
      <c r="K267" s="466">
        <f>K269+K270</f>
        <v>0</v>
      </c>
      <c r="L267" s="467">
        <f t="shared" si="396"/>
        <v>1.9</v>
      </c>
      <c r="M267" s="169">
        <f t="shared" si="412"/>
        <v>1.9</v>
      </c>
      <c r="N267" s="478">
        <f t="shared" si="413"/>
        <v>1.9</v>
      </c>
      <c r="O267" s="169">
        <f t="shared" si="414"/>
        <v>0</v>
      </c>
      <c r="P267" s="327"/>
      <c r="Q267" s="197"/>
      <c r="R267" s="96"/>
      <c r="Z267" s="2">
        <f t="shared" si="362"/>
        <v>0</v>
      </c>
      <c r="AA267" s="2">
        <f t="shared" si="363"/>
        <v>0</v>
      </c>
    </row>
    <row r="268" spans="1:27" hidden="1" x14ac:dyDescent="0.25">
      <c r="A268" s="39"/>
      <c r="B268" s="154" t="s">
        <v>174</v>
      </c>
      <c r="C268" s="522"/>
      <c r="D268" s="365"/>
      <c r="E268" s="309"/>
      <c r="F268" s="365"/>
      <c r="G268" s="309"/>
      <c r="H268" s="474"/>
      <c r="I268" s="320"/>
      <c r="J268" s="474"/>
      <c r="K268" s="469"/>
      <c r="L268" s="470"/>
      <c r="M268" s="179"/>
      <c r="N268" s="471"/>
      <c r="O268" s="179"/>
      <c r="P268" s="327"/>
      <c r="Q268" s="197"/>
      <c r="R268" s="96"/>
      <c r="Z268" s="2">
        <f t="shared" si="362"/>
        <v>0</v>
      </c>
      <c r="AA268" s="2">
        <f t="shared" si="363"/>
        <v>0</v>
      </c>
    </row>
    <row r="269" spans="1:27" ht="26.25" hidden="1" x14ac:dyDescent="0.25">
      <c r="A269" s="39"/>
      <c r="B269" s="157" t="s">
        <v>328</v>
      </c>
      <c r="C269" s="523"/>
      <c r="D269" s="365">
        <f>E269+G269</f>
        <v>0</v>
      </c>
      <c r="E269" s="309"/>
      <c r="F269" s="365"/>
      <c r="G269" s="309"/>
      <c r="H269" s="474">
        <f t="shared" si="411"/>
        <v>0</v>
      </c>
      <c r="I269" s="320"/>
      <c r="J269" s="474"/>
      <c r="K269" s="469"/>
      <c r="L269" s="470">
        <f t="shared" si="396"/>
        <v>0</v>
      </c>
      <c r="M269" s="179">
        <f t="shared" si="412"/>
        <v>0</v>
      </c>
      <c r="N269" s="471">
        <f t="shared" si="413"/>
        <v>0</v>
      </c>
      <c r="O269" s="179">
        <f t="shared" si="414"/>
        <v>0</v>
      </c>
      <c r="P269" s="327"/>
      <c r="Q269" s="197"/>
      <c r="R269" s="96"/>
      <c r="Z269" s="2">
        <f t="shared" si="362"/>
        <v>0</v>
      </c>
      <c r="AA269" s="2">
        <f t="shared" si="363"/>
        <v>0</v>
      </c>
    </row>
    <row r="270" spans="1:27" s="36" customFormat="1" ht="25.5" x14ac:dyDescent="0.25">
      <c r="A270" s="219"/>
      <c r="B270" s="559" t="s">
        <v>494</v>
      </c>
      <c r="C270" s="524"/>
      <c r="D270" s="361">
        <f t="shared" si="410"/>
        <v>0</v>
      </c>
      <c r="E270" s="284"/>
      <c r="F270" s="361"/>
      <c r="G270" s="284"/>
      <c r="H270" s="474">
        <f t="shared" si="411"/>
        <v>0</v>
      </c>
      <c r="I270" s="320"/>
      <c r="J270" s="474"/>
      <c r="K270" s="469"/>
      <c r="L270" s="470">
        <f t="shared" si="396"/>
        <v>0</v>
      </c>
      <c r="M270" s="179">
        <f t="shared" si="412"/>
        <v>0</v>
      </c>
      <c r="N270" s="471">
        <f t="shared" si="413"/>
        <v>0</v>
      </c>
      <c r="O270" s="179">
        <f t="shared" si="414"/>
        <v>0</v>
      </c>
      <c r="P270" s="327"/>
      <c r="Q270" s="202"/>
      <c r="R270" s="203"/>
      <c r="Z270" s="2">
        <f t="shared" si="362"/>
        <v>0</v>
      </c>
      <c r="AA270" s="2">
        <f t="shared" si="363"/>
        <v>0</v>
      </c>
    </row>
    <row r="271" spans="1:27" x14ac:dyDescent="0.25">
      <c r="A271" s="334" t="s">
        <v>138</v>
      </c>
      <c r="B271" s="29" t="s">
        <v>28</v>
      </c>
      <c r="C271" s="535" t="s">
        <v>30</v>
      </c>
      <c r="D271" s="365">
        <f t="shared" si="410"/>
        <v>58.4</v>
      </c>
      <c r="E271" s="309">
        <f>E273+E274</f>
        <v>12.5</v>
      </c>
      <c r="F271" s="309">
        <f t="shared" ref="F271:G271" si="427">F273+F274</f>
        <v>12.3</v>
      </c>
      <c r="G271" s="319">
        <f t="shared" si="427"/>
        <v>45.9</v>
      </c>
      <c r="H271" s="466">
        <f t="shared" si="411"/>
        <v>0</v>
      </c>
      <c r="I271" s="457">
        <f>I273+I274</f>
        <v>0</v>
      </c>
      <c r="J271" s="477">
        <f t="shared" ref="J271:K271" si="428">J273+J274</f>
        <v>0</v>
      </c>
      <c r="K271" s="457">
        <f t="shared" si="428"/>
        <v>0</v>
      </c>
      <c r="L271" s="478">
        <f t="shared" si="396"/>
        <v>58.4</v>
      </c>
      <c r="M271" s="169">
        <f>M273+M274</f>
        <v>12.5</v>
      </c>
      <c r="N271" s="478">
        <f t="shared" ref="N271:O271" si="429">N273+N274</f>
        <v>12.3</v>
      </c>
      <c r="O271" s="169">
        <f t="shared" si="429"/>
        <v>45.9</v>
      </c>
      <c r="P271" s="327"/>
      <c r="Q271" s="197"/>
      <c r="R271" s="96"/>
      <c r="Z271" s="2">
        <f t="shared" si="362"/>
        <v>0</v>
      </c>
      <c r="AA271" s="2">
        <f t="shared" si="363"/>
        <v>0</v>
      </c>
    </row>
    <row r="272" spans="1:27" x14ac:dyDescent="0.25">
      <c r="A272" s="216"/>
      <c r="B272" s="308" t="s">
        <v>174</v>
      </c>
      <c r="C272" s="535"/>
      <c r="D272" s="365"/>
      <c r="E272" s="309"/>
      <c r="F272" s="365"/>
      <c r="G272" s="319"/>
      <c r="H272" s="473"/>
      <c r="I272" s="423"/>
      <c r="J272" s="455"/>
      <c r="K272" s="423"/>
      <c r="L272" s="439"/>
      <c r="M272" s="178"/>
      <c r="N272" s="439"/>
      <c r="O272" s="178"/>
      <c r="P272" s="327"/>
      <c r="Q272" s="197"/>
      <c r="R272" s="96"/>
      <c r="Z272" s="2">
        <f t="shared" si="362"/>
        <v>0</v>
      </c>
      <c r="AA272" s="2">
        <f t="shared" si="363"/>
        <v>0</v>
      </c>
    </row>
    <row r="273" spans="1:27" ht="25.5" x14ac:dyDescent="0.25">
      <c r="A273" s="216"/>
      <c r="B273" s="561" t="s">
        <v>499</v>
      </c>
      <c r="C273" s="536"/>
      <c r="D273" s="544">
        <f>E273+G273</f>
        <v>45.9</v>
      </c>
      <c r="E273" s="356"/>
      <c r="F273" s="490"/>
      <c r="G273" s="356">
        <v>45.9</v>
      </c>
      <c r="H273" s="455">
        <f t="shared" si="411"/>
        <v>0</v>
      </c>
      <c r="I273" s="423"/>
      <c r="J273" s="455"/>
      <c r="K273" s="473"/>
      <c r="L273" s="177">
        <f t="shared" si="396"/>
        <v>45.9</v>
      </c>
      <c r="M273" s="178">
        <f t="shared" si="412"/>
        <v>0</v>
      </c>
      <c r="N273" s="439">
        <f t="shared" si="413"/>
        <v>0</v>
      </c>
      <c r="O273" s="178">
        <f t="shared" si="414"/>
        <v>45.9</v>
      </c>
      <c r="P273" s="327"/>
      <c r="Q273" s="197"/>
      <c r="R273" s="96"/>
      <c r="Z273" s="2">
        <f t="shared" si="362"/>
        <v>0</v>
      </c>
      <c r="AA273" s="2">
        <f t="shared" si="363"/>
        <v>0</v>
      </c>
    </row>
    <row r="274" spans="1:27" s="36" customFormat="1" ht="25.5" x14ac:dyDescent="0.25">
      <c r="A274" s="269"/>
      <c r="B274" s="559" t="s">
        <v>494</v>
      </c>
      <c r="C274" s="536"/>
      <c r="D274" s="365">
        <f t="shared" si="410"/>
        <v>12.5</v>
      </c>
      <c r="E274" s="309">
        <v>12.5</v>
      </c>
      <c r="F274" s="365">
        <v>12.3</v>
      </c>
      <c r="G274" s="309"/>
      <c r="H274" s="474">
        <f t="shared" si="411"/>
        <v>0</v>
      </c>
      <c r="I274" s="320"/>
      <c r="J274" s="474"/>
      <c r="K274" s="469"/>
      <c r="L274" s="470">
        <f t="shared" si="396"/>
        <v>12.5</v>
      </c>
      <c r="M274" s="179">
        <f t="shared" si="412"/>
        <v>12.5</v>
      </c>
      <c r="N274" s="471">
        <f t="shared" si="413"/>
        <v>12.3</v>
      </c>
      <c r="O274" s="179">
        <f t="shared" si="414"/>
        <v>0</v>
      </c>
      <c r="P274" s="327"/>
      <c r="Q274" s="202"/>
      <c r="R274" s="203"/>
      <c r="Z274" s="2">
        <f t="shared" si="362"/>
        <v>0</v>
      </c>
      <c r="AA274" s="2">
        <f t="shared" si="363"/>
        <v>0</v>
      </c>
    </row>
    <row r="275" spans="1:27" x14ac:dyDescent="0.25">
      <c r="A275" s="32" t="s">
        <v>139</v>
      </c>
      <c r="B275" s="26" t="s">
        <v>29</v>
      </c>
      <c r="C275" s="418" t="s">
        <v>30</v>
      </c>
      <c r="D275" s="448">
        <f t="shared" si="410"/>
        <v>4.0999999999999996</v>
      </c>
      <c r="E275" s="285">
        <v>4.0999999999999996</v>
      </c>
      <c r="F275" s="448">
        <v>4</v>
      </c>
      <c r="G275" s="285"/>
      <c r="H275" s="477">
        <f t="shared" si="411"/>
        <v>0</v>
      </c>
      <c r="I275" s="457"/>
      <c r="J275" s="477"/>
      <c r="K275" s="466">
        <f>K277+K278</f>
        <v>0</v>
      </c>
      <c r="L275" s="467">
        <f t="shared" si="396"/>
        <v>4.0999999999999996</v>
      </c>
      <c r="M275" s="169">
        <f t="shared" si="412"/>
        <v>4.0999999999999996</v>
      </c>
      <c r="N275" s="478">
        <f t="shared" si="413"/>
        <v>4</v>
      </c>
      <c r="O275" s="169">
        <f t="shared" si="414"/>
        <v>0</v>
      </c>
      <c r="P275" s="327"/>
      <c r="Q275" s="197"/>
      <c r="R275" s="96"/>
      <c r="Z275" s="2">
        <f t="shared" si="362"/>
        <v>0</v>
      </c>
      <c r="AA275" s="2">
        <f t="shared" si="363"/>
        <v>0</v>
      </c>
    </row>
    <row r="276" spans="1:27" hidden="1" x14ac:dyDescent="0.25">
      <c r="A276" s="39"/>
      <c r="B276" s="154" t="s">
        <v>174</v>
      </c>
      <c r="C276" s="414"/>
      <c r="D276" s="365"/>
      <c r="E276" s="309"/>
      <c r="F276" s="365"/>
      <c r="G276" s="309"/>
      <c r="H276" s="474"/>
      <c r="I276" s="320"/>
      <c r="J276" s="474"/>
      <c r="K276" s="469"/>
      <c r="L276" s="470"/>
      <c r="M276" s="179"/>
      <c r="N276" s="471"/>
      <c r="O276" s="179"/>
      <c r="P276" s="327"/>
      <c r="Q276" s="197"/>
      <c r="R276" s="96"/>
      <c r="Z276" s="2">
        <f t="shared" si="362"/>
        <v>0</v>
      </c>
      <c r="AA276" s="2">
        <f t="shared" si="363"/>
        <v>0</v>
      </c>
    </row>
    <row r="277" spans="1:27" ht="26.25" hidden="1" x14ac:dyDescent="0.25">
      <c r="A277" s="39"/>
      <c r="B277" s="157" t="s">
        <v>328</v>
      </c>
      <c r="C277" s="413"/>
      <c r="D277" s="361">
        <f>E277+G277</f>
        <v>0</v>
      </c>
      <c r="E277" s="284"/>
      <c r="F277" s="361"/>
      <c r="G277" s="284"/>
      <c r="H277" s="455">
        <f t="shared" si="411"/>
        <v>0</v>
      </c>
      <c r="I277" s="423"/>
      <c r="J277" s="455"/>
      <c r="K277" s="473"/>
      <c r="L277" s="177">
        <f t="shared" si="396"/>
        <v>0</v>
      </c>
      <c r="M277" s="178">
        <f t="shared" si="412"/>
        <v>0</v>
      </c>
      <c r="N277" s="439">
        <f t="shared" si="413"/>
        <v>0</v>
      </c>
      <c r="O277" s="178">
        <f t="shared" si="414"/>
        <v>0</v>
      </c>
      <c r="P277" s="327"/>
      <c r="Q277" s="197"/>
      <c r="R277" s="96"/>
      <c r="Z277" s="2">
        <f t="shared" si="362"/>
        <v>0</v>
      </c>
      <c r="AA277" s="2">
        <f t="shared" si="363"/>
        <v>0</v>
      </c>
    </row>
    <row r="278" spans="1:27" s="36" customFormat="1" ht="25.5" x14ac:dyDescent="0.25">
      <c r="A278" s="219"/>
      <c r="B278" s="559" t="s">
        <v>494</v>
      </c>
      <c r="C278" s="372"/>
      <c r="D278" s="309">
        <f t="shared" si="410"/>
        <v>0</v>
      </c>
      <c r="E278" s="454"/>
      <c r="F278" s="309"/>
      <c r="G278" s="319"/>
      <c r="H278" s="423">
        <f t="shared" si="411"/>
        <v>0</v>
      </c>
      <c r="I278" s="423"/>
      <c r="J278" s="423"/>
      <c r="K278" s="473"/>
      <c r="L278" s="178">
        <f t="shared" si="396"/>
        <v>0</v>
      </c>
      <c r="M278" s="178">
        <f t="shared" si="412"/>
        <v>0</v>
      </c>
      <c r="N278" s="178">
        <f t="shared" si="413"/>
        <v>0</v>
      </c>
      <c r="O278" s="178">
        <f t="shared" si="414"/>
        <v>0</v>
      </c>
      <c r="P278" s="327"/>
      <c r="Q278" s="202"/>
      <c r="R278" s="203"/>
      <c r="Z278" s="2">
        <f t="shared" si="362"/>
        <v>0</v>
      </c>
      <c r="AA278" s="2">
        <f t="shared" si="363"/>
        <v>0</v>
      </c>
    </row>
    <row r="279" spans="1:27" x14ac:dyDescent="0.25">
      <c r="A279" s="357" t="s">
        <v>98</v>
      </c>
      <c r="B279" s="21" t="s">
        <v>160</v>
      </c>
      <c r="C279" s="206"/>
      <c r="D279" s="459">
        <f>D241+D247+D251+D253+D257+D261+D265+D267+D271+D275</f>
        <v>518.30000000000007</v>
      </c>
      <c r="E279" s="459">
        <f t="shared" ref="E279:O279" si="430">E241+E247+E251+E253+E257+E261+E265+E267+E271+E275</f>
        <v>71.399999999999977</v>
      </c>
      <c r="F279" s="459">
        <f t="shared" si="430"/>
        <v>34.9</v>
      </c>
      <c r="G279" s="459">
        <f t="shared" si="430"/>
        <v>446.9</v>
      </c>
      <c r="H279" s="459">
        <f t="shared" si="430"/>
        <v>0</v>
      </c>
      <c r="I279" s="459">
        <f t="shared" si="430"/>
        <v>0</v>
      </c>
      <c r="J279" s="459">
        <f t="shared" si="430"/>
        <v>0</v>
      </c>
      <c r="K279" s="459">
        <f t="shared" si="430"/>
        <v>0</v>
      </c>
      <c r="L279" s="459">
        <f t="shared" si="430"/>
        <v>518.30000000000007</v>
      </c>
      <c r="M279" s="459">
        <f t="shared" si="430"/>
        <v>71.399999999999977</v>
      </c>
      <c r="N279" s="459">
        <f t="shared" si="430"/>
        <v>34.9</v>
      </c>
      <c r="O279" s="459">
        <f t="shared" si="430"/>
        <v>446.9</v>
      </c>
      <c r="P279" s="328"/>
      <c r="X279" s="2">
        <f>D279+H279</f>
        <v>518.30000000000007</v>
      </c>
      <c r="Z279" s="2">
        <f t="shared" si="362"/>
        <v>0</v>
      </c>
      <c r="AA279" s="2">
        <f t="shared" si="363"/>
        <v>0</v>
      </c>
    </row>
    <row r="280" spans="1:27" ht="15.95" customHeight="1" x14ac:dyDescent="0.25">
      <c r="A280" s="39" t="s">
        <v>140</v>
      </c>
      <c r="B280" s="645" t="s">
        <v>56</v>
      </c>
      <c r="C280" s="646"/>
      <c r="D280" s="629"/>
      <c r="E280" s="629"/>
      <c r="F280" s="629"/>
      <c r="G280" s="629"/>
      <c r="H280" s="629"/>
      <c r="I280" s="629"/>
      <c r="J280" s="629"/>
      <c r="K280" s="629"/>
      <c r="L280" s="629"/>
      <c r="M280" s="629"/>
      <c r="N280" s="629"/>
      <c r="O280" s="630"/>
      <c r="P280" s="316"/>
      <c r="Z280" s="2">
        <f t="shared" si="362"/>
        <v>0</v>
      </c>
      <c r="AA280" s="2">
        <f t="shared" si="363"/>
        <v>0</v>
      </c>
    </row>
    <row r="281" spans="1:27" ht="15.75" customHeight="1" x14ac:dyDescent="0.25">
      <c r="A281" s="334" t="s">
        <v>141</v>
      </c>
      <c r="B281" s="29" t="s">
        <v>20</v>
      </c>
      <c r="C281" s="545">
        <v>10</v>
      </c>
      <c r="D281" s="285">
        <f>E281+G281</f>
        <v>540.4</v>
      </c>
      <c r="E281" s="285">
        <f>E283+E284+E285</f>
        <v>236.4</v>
      </c>
      <c r="F281" s="285">
        <f t="shared" ref="F281:G281" si="431">F283+F284+F285</f>
        <v>26.8</v>
      </c>
      <c r="G281" s="285">
        <f t="shared" si="431"/>
        <v>304</v>
      </c>
      <c r="H281" s="457">
        <f>I281+K281</f>
        <v>0</v>
      </c>
      <c r="I281" s="468">
        <f>I283+I284+I285</f>
        <v>0</v>
      </c>
      <c r="J281" s="320">
        <f t="shared" ref="J281:K281" si="432">J283+J284+J285</f>
        <v>0</v>
      </c>
      <c r="K281" s="320">
        <f t="shared" si="432"/>
        <v>0</v>
      </c>
      <c r="L281" s="179">
        <f>M281+O281</f>
        <v>540.4</v>
      </c>
      <c r="M281" s="179">
        <f>M283+M284+M285</f>
        <v>236.4</v>
      </c>
      <c r="N281" s="179">
        <f t="shared" ref="N281:O281" si="433">N283+N284+N285</f>
        <v>26.8</v>
      </c>
      <c r="O281" s="179">
        <f t="shared" si="433"/>
        <v>304</v>
      </c>
      <c r="P281" s="327"/>
      <c r="Z281" s="2">
        <f t="shared" si="362"/>
        <v>0</v>
      </c>
      <c r="AA281" s="2">
        <f t="shared" si="363"/>
        <v>0</v>
      </c>
    </row>
    <row r="282" spans="1:27" ht="19.5" customHeight="1" x14ac:dyDescent="0.25">
      <c r="A282" s="216"/>
      <c r="B282" s="308" t="s">
        <v>174</v>
      </c>
      <c r="C282" s="546"/>
      <c r="D282" s="309"/>
      <c r="E282" s="309"/>
      <c r="F282" s="309"/>
      <c r="G282" s="319"/>
      <c r="H282" s="423"/>
      <c r="I282" s="468"/>
      <c r="J282" s="320"/>
      <c r="K282" s="320"/>
      <c r="L282" s="179"/>
      <c r="M282" s="179"/>
      <c r="N282" s="179"/>
      <c r="O282" s="179"/>
      <c r="P282" s="327"/>
      <c r="Z282" s="2">
        <f t="shared" si="362"/>
        <v>0</v>
      </c>
      <c r="AA282" s="2">
        <f t="shared" si="363"/>
        <v>0</v>
      </c>
    </row>
    <row r="283" spans="1:27" ht="24.75" hidden="1" customHeight="1" x14ac:dyDescent="0.25">
      <c r="A283" s="216"/>
      <c r="B283" s="527" t="s">
        <v>177</v>
      </c>
      <c r="C283" s="547"/>
      <c r="D283" s="285">
        <f>E283+G283</f>
        <v>0</v>
      </c>
      <c r="E283" s="460"/>
      <c r="F283" s="285"/>
      <c r="G283" s="360"/>
      <c r="H283" s="457">
        <f>I283+K283</f>
        <v>0</v>
      </c>
      <c r="I283" s="463"/>
      <c r="J283" s="457"/>
      <c r="K283" s="457"/>
      <c r="L283" s="169">
        <f>M283+O283</f>
        <v>0</v>
      </c>
      <c r="M283" s="169">
        <f t="shared" ref="M283:O286" si="434">E283+I283</f>
        <v>0</v>
      </c>
      <c r="N283" s="169">
        <f t="shared" si="434"/>
        <v>0</v>
      </c>
      <c r="O283" s="169">
        <f t="shared" si="434"/>
        <v>0</v>
      </c>
      <c r="P283" s="327"/>
      <c r="Z283" s="2">
        <f t="shared" si="362"/>
        <v>0</v>
      </c>
      <c r="AA283" s="2">
        <f t="shared" si="363"/>
        <v>0</v>
      </c>
    </row>
    <row r="284" spans="1:27" ht="24.75" customHeight="1" x14ac:dyDescent="0.25">
      <c r="A284" s="216"/>
      <c r="B284" s="443" t="s">
        <v>497</v>
      </c>
      <c r="C284" s="547"/>
      <c r="D284" s="356">
        <f>E284+G284</f>
        <v>230.4</v>
      </c>
      <c r="E284" s="356">
        <v>230.4</v>
      </c>
      <c r="F284" s="356">
        <v>26.8</v>
      </c>
      <c r="G284" s="356"/>
      <c r="H284" s="438">
        <f>I284+K284</f>
        <v>0</v>
      </c>
      <c r="I284" s="438"/>
      <c r="J284" s="438"/>
      <c r="K284" s="438"/>
      <c r="L284" s="283">
        <f>M284+O284</f>
        <v>230.4</v>
      </c>
      <c r="M284" s="169">
        <f t="shared" ref="M284" si="435">E284+I284</f>
        <v>230.4</v>
      </c>
      <c r="N284" s="169">
        <f t="shared" ref="N284" si="436">F284+J284</f>
        <v>26.8</v>
      </c>
      <c r="O284" s="169">
        <f t="shared" ref="O284" si="437">G284+K284</f>
        <v>0</v>
      </c>
      <c r="P284" s="327"/>
      <c r="Z284" s="2">
        <f t="shared" si="362"/>
        <v>0</v>
      </c>
      <c r="AA284" s="2">
        <f t="shared" si="363"/>
        <v>0</v>
      </c>
    </row>
    <row r="285" spans="1:27" ht="26.25" x14ac:dyDescent="0.25">
      <c r="A285" s="269"/>
      <c r="B285" s="530" t="s">
        <v>314</v>
      </c>
      <c r="C285" s="548"/>
      <c r="D285" s="284">
        <f>E285+G285</f>
        <v>310</v>
      </c>
      <c r="E285" s="462">
        <v>6</v>
      </c>
      <c r="F285" s="284"/>
      <c r="G285" s="317">
        <v>304</v>
      </c>
      <c r="H285" s="423">
        <f>I285+K285</f>
        <v>0</v>
      </c>
      <c r="I285" s="464"/>
      <c r="J285" s="423"/>
      <c r="K285" s="423"/>
      <c r="L285" s="178">
        <f>M285+O285</f>
        <v>310</v>
      </c>
      <c r="M285" s="283">
        <f t="shared" si="434"/>
        <v>6</v>
      </c>
      <c r="N285" s="283">
        <f t="shared" si="434"/>
        <v>0</v>
      </c>
      <c r="O285" s="283">
        <f t="shared" si="434"/>
        <v>304</v>
      </c>
      <c r="P285" s="327"/>
      <c r="Z285" s="2">
        <f t="shared" ref="Z285:Z328" si="438">E285-M285</f>
        <v>0</v>
      </c>
      <c r="AA285" s="2">
        <f t="shared" ref="AA285:AA328" si="439">F285-N285</f>
        <v>0</v>
      </c>
    </row>
    <row r="286" spans="1:27" s="36" customFormat="1" hidden="1" x14ac:dyDescent="0.25">
      <c r="A286" s="32" t="s">
        <v>98</v>
      </c>
      <c r="B286" s="26" t="s">
        <v>42</v>
      </c>
      <c r="C286" s="699" t="s">
        <v>24</v>
      </c>
      <c r="D286" s="309">
        <f>E286+G286</f>
        <v>0</v>
      </c>
      <c r="E286" s="365"/>
      <c r="F286" s="309"/>
      <c r="G286" s="365"/>
      <c r="H286" s="320">
        <f>I286+K286</f>
        <v>0</v>
      </c>
      <c r="I286" s="474"/>
      <c r="J286" s="320"/>
      <c r="K286" s="474"/>
      <c r="L286" s="179">
        <f>M286+O286</f>
        <v>0</v>
      </c>
      <c r="M286" s="471">
        <f t="shared" si="434"/>
        <v>0</v>
      </c>
      <c r="N286" s="179">
        <f t="shared" si="434"/>
        <v>0</v>
      </c>
      <c r="O286" s="475">
        <f t="shared" si="434"/>
        <v>0</v>
      </c>
      <c r="P286" s="327"/>
      <c r="Q286" s="2"/>
      <c r="R286" s="2"/>
      <c r="Z286" s="2">
        <f t="shared" si="438"/>
        <v>0</v>
      </c>
      <c r="AA286" s="2">
        <f t="shared" si="439"/>
        <v>0</v>
      </c>
    </row>
    <row r="287" spans="1:27" s="36" customFormat="1" ht="51.75" hidden="1" x14ac:dyDescent="0.25">
      <c r="A287" s="219"/>
      <c r="B287" s="389" t="s">
        <v>451</v>
      </c>
      <c r="C287" s="699"/>
      <c r="D287" s="309"/>
      <c r="E287" s="309"/>
      <c r="F287" s="309"/>
      <c r="G287" s="365"/>
      <c r="H287" s="320"/>
      <c r="I287" s="474"/>
      <c r="J287" s="320"/>
      <c r="K287" s="474"/>
      <c r="L287" s="179"/>
      <c r="M287" s="471"/>
      <c r="N287" s="179"/>
      <c r="O287" s="475"/>
      <c r="P287" s="327"/>
      <c r="Q287" s="2"/>
      <c r="R287" s="2"/>
      <c r="Z287" s="2">
        <f t="shared" si="438"/>
        <v>0</v>
      </c>
      <c r="AA287" s="2">
        <f t="shared" si="439"/>
        <v>0</v>
      </c>
    </row>
    <row r="288" spans="1:27" s="36" customFormat="1" x14ac:dyDescent="0.25">
      <c r="A288" s="32" t="s">
        <v>99</v>
      </c>
      <c r="B288" s="29" t="s">
        <v>43</v>
      </c>
      <c r="C288" s="525" t="s">
        <v>24</v>
      </c>
      <c r="D288" s="360">
        <f>E288+G288</f>
        <v>72.099999999999994</v>
      </c>
      <c r="E288" s="285">
        <v>72.099999999999994</v>
      </c>
      <c r="F288" s="285">
        <v>65.5</v>
      </c>
      <c r="G288" s="285">
        <f t="shared" ref="G288:K288" si="440">G290+G291</f>
        <v>0</v>
      </c>
      <c r="H288" s="477">
        <f t="shared" si="440"/>
        <v>0</v>
      </c>
      <c r="I288" s="457">
        <f t="shared" si="440"/>
        <v>0</v>
      </c>
      <c r="J288" s="477">
        <f t="shared" si="440"/>
        <v>0</v>
      </c>
      <c r="K288" s="457">
        <f t="shared" si="440"/>
        <v>0</v>
      </c>
      <c r="L288" s="169">
        <f>M288+O288</f>
        <v>72.099999999999994</v>
      </c>
      <c r="M288" s="169">
        <f t="shared" ref="M288" si="441">E288+I288</f>
        <v>72.099999999999994</v>
      </c>
      <c r="N288" s="169">
        <f t="shared" ref="N288" si="442">F288+J288</f>
        <v>65.5</v>
      </c>
      <c r="O288" s="169">
        <f t="shared" ref="O288" si="443">G288+K288</f>
        <v>0</v>
      </c>
      <c r="P288" s="327"/>
      <c r="Q288" s="2"/>
      <c r="R288" s="2"/>
      <c r="Z288" s="2">
        <f t="shared" si="438"/>
        <v>0</v>
      </c>
      <c r="AA288" s="2">
        <f t="shared" si="439"/>
        <v>0</v>
      </c>
    </row>
    <row r="289" spans="1:27" s="36" customFormat="1" ht="15" hidden="1" customHeight="1" x14ac:dyDescent="0.25">
      <c r="A289" s="39"/>
      <c r="B289" s="154" t="s">
        <v>174</v>
      </c>
      <c r="C289" s="526"/>
      <c r="D289" s="319"/>
      <c r="E289" s="309"/>
      <c r="F289" s="365"/>
      <c r="G289" s="309"/>
      <c r="H289" s="474"/>
      <c r="I289" s="320"/>
      <c r="J289" s="474"/>
      <c r="K289" s="320"/>
      <c r="L289" s="179"/>
      <c r="M289" s="179"/>
      <c r="N289" s="471"/>
      <c r="O289" s="179"/>
      <c r="P289" s="327"/>
      <c r="Q289" s="2"/>
      <c r="R289" s="2"/>
      <c r="Z289" s="2">
        <f t="shared" si="438"/>
        <v>0</v>
      </c>
      <c r="AA289" s="2">
        <f t="shared" si="439"/>
        <v>0</v>
      </c>
    </row>
    <row r="290" spans="1:27" s="36" customFormat="1" ht="51.75" hidden="1" customHeight="1" x14ac:dyDescent="0.25">
      <c r="A290" s="39"/>
      <c r="B290" s="389" t="s">
        <v>451</v>
      </c>
      <c r="C290" s="526"/>
      <c r="D290" s="319">
        <f>E290+G290</f>
        <v>0</v>
      </c>
      <c r="E290" s="309"/>
      <c r="F290" s="365"/>
      <c r="G290" s="309"/>
      <c r="H290" s="474">
        <f>I290+K290</f>
        <v>0</v>
      </c>
      <c r="I290" s="320"/>
      <c r="J290" s="474"/>
      <c r="K290" s="320"/>
      <c r="L290" s="283">
        <f>M290+O290</f>
        <v>0</v>
      </c>
      <c r="M290" s="283">
        <f t="shared" ref="M290:M291" si="444">E290+I290</f>
        <v>0</v>
      </c>
      <c r="N290" s="283">
        <f t="shared" ref="N290:N291" si="445">F290+J290</f>
        <v>0</v>
      </c>
      <c r="O290" s="283">
        <f t="shared" ref="O290:O291" si="446">G290+K290</f>
        <v>0</v>
      </c>
      <c r="P290" s="327"/>
      <c r="Q290" s="2"/>
      <c r="R290" s="2"/>
      <c r="Z290" s="2">
        <f t="shared" si="438"/>
        <v>0</v>
      </c>
      <c r="AA290" s="2">
        <f t="shared" si="439"/>
        <v>0</v>
      </c>
    </row>
    <row r="291" spans="1:27" s="36" customFormat="1" ht="26.25" x14ac:dyDescent="0.25">
      <c r="A291" s="219"/>
      <c r="B291" s="310" t="s">
        <v>314</v>
      </c>
      <c r="C291" s="526"/>
      <c r="D291" s="317">
        <f>E291+G291</f>
        <v>0</v>
      </c>
      <c r="E291" s="284"/>
      <c r="F291" s="361"/>
      <c r="G291" s="284"/>
      <c r="H291" s="455">
        <f>I291+K291</f>
        <v>0</v>
      </c>
      <c r="I291" s="423"/>
      <c r="J291" s="455"/>
      <c r="K291" s="423"/>
      <c r="L291" s="283">
        <f>M291+O291</f>
        <v>0</v>
      </c>
      <c r="M291" s="283">
        <f t="shared" si="444"/>
        <v>0</v>
      </c>
      <c r="N291" s="283">
        <f t="shared" si="445"/>
        <v>0</v>
      </c>
      <c r="O291" s="283">
        <f t="shared" si="446"/>
        <v>0</v>
      </c>
      <c r="P291" s="327"/>
      <c r="Q291" s="2"/>
      <c r="R291" s="2"/>
      <c r="Z291" s="2">
        <f t="shared" si="438"/>
        <v>0</v>
      </c>
      <c r="AA291" s="2">
        <f t="shared" si="439"/>
        <v>0</v>
      </c>
    </row>
    <row r="292" spans="1:27" s="36" customFormat="1" x14ac:dyDescent="0.25">
      <c r="A292" s="334" t="s">
        <v>100</v>
      </c>
      <c r="B292" s="35" t="s">
        <v>57</v>
      </c>
      <c r="C292" s="416" t="s">
        <v>24</v>
      </c>
      <c r="D292" s="309">
        <f>E292+G292</f>
        <v>13.2</v>
      </c>
      <c r="E292" s="365">
        <v>13.2</v>
      </c>
      <c r="F292" s="560">
        <v>10.6</v>
      </c>
      <c r="G292" s="365">
        <f>SUM(G294:G295)</f>
        <v>0</v>
      </c>
      <c r="H292" s="320">
        <f>I292+K292</f>
        <v>0</v>
      </c>
      <c r="I292" s="474">
        <f>SUM(I294:I295)</f>
        <v>0</v>
      </c>
      <c r="J292" s="320">
        <f>SUM(J294:J295)</f>
        <v>0</v>
      </c>
      <c r="K292" s="474">
        <f>SUM(K294:K295)</f>
        <v>0</v>
      </c>
      <c r="L292" s="179">
        <f>M292+O292</f>
        <v>13.2</v>
      </c>
      <c r="M292" s="179">
        <f t="shared" ref="M292:O295" si="447">E292+I292</f>
        <v>13.2</v>
      </c>
      <c r="N292" s="471">
        <f t="shared" si="447"/>
        <v>10.6</v>
      </c>
      <c r="O292" s="179">
        <f t="shared" si="447"/>
        <v>0</v>
      </c>
      <c r="P292" s="327"/>
      <c r="Q292" s="2"/>
      <c r="R292" s="2"/>
      <c r="Z292" s="2">
        <f t="shared" si="438"/>
        <v>0</v>
      </c>
      <c r="AA292" s="2">
        <f t="shared" si="439"/>
        <v>0</v>
      </c>
    </row>
    <row r="293" spans="1:27" s="36" customFormat="1" hidden="1" x14ac:dyDescent="0.25">
      <c r="A293" s="216"/>
      <c r="B293" s="154" t="s">
        <v>174</v>
      </c>
      <c r="C293" s="417"/>
      <c r="D293" s="309"/>
      <c r="E293" s="365"/>
      <c r="F293" s="309"/>
      <c r="G293" s="365"/>
      <c r="H293" s="320"/>
      <c r="I293" s="474"/>
      <c r="J293" s="320"/>
      <c r="K293" s="474"/>
      <c r="L293" s="179"/>
      <c r="M293" s="179"/>
      <c r="N293" s="475"/>
      <c r="O293" s="179"/>
      <c r="P293" s="327"/>
      <c r="Q293" s="2"/>
      <c r="R293" s="2"/>
      <c r="Z293" s="2">
        <f t="shared" si="438"/>
        <v>0</v>
      </c>
      <c r="AA293" s="2">
        <f t="shared" si="439"/>
        <v>0</v>
      </c>
    </row>
    <row r="294" spans="1:27" s="36" customFormat="1" ht="51.75" hidden="1" x14ac:dyDescent="0.25">
      <c r="A294" s="216"/>
      <c r="B294" s="389" t="s">
        <v>451</v>
      </c>
      <c r="C294" s="417"/>
      <c r="D294" s="309">
        <f>E294+G294</f>
        <v>0</v>
      </c>
      <c r="E294" s="365"/>
      <c r="F294" s="309"/>
      <c r="G294" s="365"/>
      <c r="H294" s="320">
        <f>I294+K294</f>
        <v>0</v>
      </c>
      <c r="I294" s="474"/>
      <c r="J294" s="320"/>
      <c r="K294" s="474"/>
      <c r="L294" s="283">
        <f>M294+O294</f>
        <v>0</v>
      </c>
      <c r="M294" s="283">
        <f>E294+I294</f>
        <v>0</v>
      </c>
      <c r="N294" s="283">
        <f t="shared" ref="N294" si="448">F294+J294</f>
        <v>0</v>
      </c>
      <c r="O294" s="283">
        <f t="shared" ref="O294" si="449">G294+K294</f>
        <v>0</v>
      </c>
      <c r="P294" s="327"/>
      <c r="Q294" s="2"/>
      <c r="R294" s="2"/>
      <c r="Z294" s="2">
        <f t="shared" si="438"/>
        <v>0</v>
      </c>
      <c r="AA294" s="2">
        <f t="shared" si="439"/>
        <v>0</v>
      </c>
    </row>
    <row r="295" spans="1:27" s="36" customFormat="1" ht="25.5" customHeight="1" x14ac:dyDescent="0.25">
      <c r="A295" s="269"/>
      <c r="B295" s="244" t="s">
        <v>289</v>
      </c>
      <c r="C295" s="419"/>
      <c r="D295" s="284">
        <f>E295+G295</f>
        <v>0</v>
      </c>
      <c r="E295" s="361"/>
      <c r="F295" s="284"/>
      <c r="G295" s="361"/>
      <c r="H295" s="423">
        <f>I295+K295</f>
        <v>0</v>
      </c>
      <c r="I295" s="455"/>
      <c r="J295" s="423"/>
      <c r="K295" s="455"/>
      <c r="L295" s="283">
        <f>M295+O295</f>
        <v>0</v>
      </c>
      <c r="M295" s="283">
        <f>E295+I295</f>
        <v>0</v>
      </c>
      <c r="N295" s="283">
        <f t="shared" si="447"/>
        <v>0</v>
      </c>
      <c r="O295" s="283">
        <f t="shared" si="447"/>
        <v>0</v>
      </c>
      <c r="P295" s="327"/>
      <c r="Q295" s="327"/>
      <c r="R295" s="327"/>
      <c r="S295" s="327"/>
      <c r="T295" s="327"/>
      <c r="Z295" s="2">
        <f t="shared" si="438"/>
        <v>0</v>
      </c>
      <c r="AA295" s="2">
        <f t="shared" si="439"/>
        <v>0</v>
      </c>
    </row>
    <row r="296" spans="1:27" s="36" customFormat="1" hidden="1" x14ac:dyDescent="0.25">
      <c r="A296" s="39" t="s">
        <v>164</v>
      </c>
      <c r="B296" s="6" t="s">
        <v>148</v>
      </c>
      <c r="C296" s="411" t="s">
        <v>24</v>
      </c>
      <c r="D296" s="309">
        <f>E296+G296</f>
        <v>0</v>
      </c>
      <c r="E296" s="309"/>
      <c r="F296" s="365"/>
      <c r="G296" s="319"/>
      <c r="H296" s="320">
        <f>I296+K296</f>
        <v>0</v>
      </c>
      <c r="I296" s="468"/>
      <c r="J296" s="474"/>
      <c r="K296" s="320"/>
      <c r="L296" s="179">
        <f>M296+O296</f>
        <v>0</v>
      </c>
      <c r="M296" s="179">
        <f t="shared" ref="M296" si="450">E296+I296</f>
        <v>0</v>
      </c>
      <c r="N296" s="179">
        <f t="shared" ref="N296" si="451">F296+J296</f>
        <v>0</v>
      </c>
      <c r="O296" s="179">
        <f t="shared" ref="O296" si="452">G296+K296</f>
        <v>0</v>
      </c>
      <c r="P296" s="327"/>
      <c r="Q296" s="2"/>
      <c r="R296" s="2"/>
      <c r="Z296" s="2">
        <f t="shared" si="438"/>
        <v>0</v>
      </c>
      <c r="AA296" s="2">
        <f t="shared" si="439"/>
        <v>0</v>
      </c>
    </row>
    <row r="297" spans="1:27" s="36" customFormat="1" ht="26.25" hidden="1" x14ac:dyDescent="0.25">
      <c r="A297" s="219"/>
      <c r="B297" s="366" t="s">
        <v>328</v>
      </c>
      <c r="C297" s="367"/>
      <c r="D297" s="317"/>
      <c r="E297" s="284"/>
      <c r="F297" s="361"/>
      <c r="G297" s="317"/>
      <c r="H297" s="423"/>
      <c r="I297" s="464"/>
      <c r="J297" s="455"/>
      <c r="K297" s="423"/>
      <c r="L297" s="439"/>
      <c r="M297" s="178"/>
      <c r="N297" s="439"/>
      <c r="O297" s="178"/>
      <c r="P297" s="327"/>
      <c r="Q297" s="215"/>
      <c r="R297" s="215"/>
      <c r="S297" s="373"/>
      <c r="T297" s="373"/>
      <c r="Z297" s="2">
        <f t="shared" si="438"/>
        <v>0</v>
      </c>
      <c r="AA297" s="2">
        <f t="shared" si="439"/>
        <v>0</v>
      </c>
    </row>
    <row r="298" spans="1:27" s="36" customFormat="1" hidden="1" x14ac:dyDescent="0.25">
      <c r="A298" s="334" t="s">
        <v>99</v>
      </c>
      <c r="B298" s="29" t="s">
        <v>329</v>
      </c>
      <c r="C298" s="379" t="s">
        <v>24</v>
      </c>
      <c r="D298" s="285">
        <f>E298+G298</f>
        <v>0</v>
      </c>
      <c r="E298" s="285"/>
      <c r="F298" s="448"/>
      <c r="G298" s="360"/>
      <c r="H298" s="457">
        <f>I298+K298</f>
        <v>0</v>
      </c>
      <c r="I298" s="463"/>
      <c r="J298" s="477"/>
      <c r="K298" s="457"/>
      <c r="L298" s="169">
        <f>M298+O298</f>
        <v>0</v>
      </c>
      <c r="M298" s="169">
        <f t="shared" ref="M298" si="453">E298+I298</f>
        <v>0</v>
      </c>
      <c r="N298" s="169">
        <f t="shared" ref="N298" si="454">F298+J298</f>
        <v>0</v>
      </c>
      <c r="O298" s="169">
        <f t="shared" ref="O298" si="455">G298+K298</f>
        <v>0</v>
      </c>
      <c r="P298" s="327"/>
      <c r="Q298" s="2"/>
      <c r="R298" s="2"/>
      <c r="Z298" s="2">
        <f t="shared" si="438"/>
        <v>0</v>
      </c>
      <c r="AA298" s="2">
        <f t="shared" si="439"/>
        <v>0</v>
      </c>
    </row>
    <row r="299" spans="1:27" s="36" customFormat="1" ht="51.75" hidden="1" x14ac:dyDescent="0.25">
      <c r="A299" s="269"/>
      <c r="B299" s="180" t="s">
        <v>451</v>
      </c>
      <c r="C299" s="380"/>
      <c r="D299" s="317"/>
      <c r="E299" s="284"/>
      <c r="F299" s="361"/>
      <c r="G299" s="317"/>
      <c r="H299" s="423"/>
      <c r="I299" s="464"/>
      <c r="J299" s="455"/>
      <c r="K299" s="423"/>
      <c r="L299" s="439"/>
      <c r="M299" s="178"/>
      <c r="N299" s="439"/>
      <c r="O299" s="178"/>
      <c r="P299" s="327"/>
      <c r="Q299" s="215"/>
      <c r="R299" s="215"/>
      <c r="S299" s="373"/>
      <c r="T299" s="373"/>
      <c r="Z299" s="2">
        <f t="shared" si="438"/>
        <v>0</v>
      </c>
      <c r="AA299" s="2">
        <f t="shared" si="439"/>
        <v>0</v>
      </c>
    </row>
    <row r="300" spans="1:27" ht="15.75" customHeight="1" x14ac:dyDescent="0.25">
      <c r="A300" s="422" t="s">
        <v>101</v>
      </c>
      <c r="B300" s="82" t="s">
        <v>161</v>
      </c>
      <c r="C300" s="390"/>
      <c r="D300" s="459">
        <f t="shared" ref="D300:K300" si="456">D292+D281+D286+D288+D296+D298</f>
        <v>625.70000000000005</v>
      </c>
      <c r="E300" s="459">
        <f t="shared" si="456"/>
        <v>321.7</v>
      </c>
      <c r="F300" s="459">
        <f t="shared" si="456"/>
        <v>102.9</v>
      </c>
      <c r="G300" s="459">
        <f t="shared" si="456"/>
        <v>304</v>
      </c>
      <c r="H300" s="459">
        <f t="shared" si="456"/>
        <v>0</v>
      </c>
      <c r="I300" s="459">
        <f t="shared" si="456"/>
        <v>0</v>
      </c>
      <c r="J300" s="459">
        <f t="shared" si="456"/>
        <v>0</v>
      </c>
      <c r="K300" s="459">
        <f t="shared" si="456"/>
        <v>0</v>
      </c>
      <c r="L300" s="459">
        <f t="shared" ref="L300" si="457">M300+O300</f>
        <v>625.70000000000005</v>
      </c>
      <c r="M300" s="459">
        <f>M292+M281+M286+M288+M296+M298</f>
        <v>321.7</v>
      </c>
      <c r="N300" s="459">
        <f>N292+N281+N286+N288+N296+N298</f>
        <v>102.9</v>
      </c>
      <c r="O300" s="459">
        <f>O292+O281+O286+O288+O296+O298</f>
        <v>304</v>
      </c>
      <c r="P300" s="328"/>
      <c r="Q300" s="215"/>
      <c r="R300" s="215"/>
      <c r="S300" s="215"/>
      <c r="T300" s="215"/>
      <c r="Z300" s="2">
        <f t="shared" si="438"/>
        <v>0</v>
      </c>
      <c r="AA300" s="2">
        <f t="shared" si="439"/>
        <v>0</v>
      </c>
    </row>
    <row r="301" spans="1:27" x14ac:dyDescent="0.25">
      <c r="A301" s="537" t="s">
        <v>102</v>
      </c>
      <c r="B301" s="101" t="s">
        <v>153</v>
      </c>
      <c r="C301" s="427"/>
      <c r="D301" s="459">
        <f>SUM(D302:D328)</f>
        <v>7645.3999999999987</v>
      </c>
      <c r="E301" s="459">
        <f t="shared" ref="E301:O301" si="458">SUM(E302:E328)</f>
        <v>2123.4</v>
      </c>
      <c r="F301" s="459">
        <f t="shared" si="458"/>
        <v>639.79999999999995</v>
      </c>
      <c r="G301" s="459">
        <f t="shared" si="458"/>
        <v>5521.9999999999991</v>
      </c>
      <c r="H301" s="459">
        <f>SUM(H302:H328)</f>
        <v>54.4</v>
      </c>
      <c r="I301" s="459">
        <f t="shared" si="458"/>
        <v>54.4</v>
      </c>
      <c r="J301" s="459">
        <f t="shared" si="458"/>
        <v>-0.10000000000000009</v>
      </c>
      <c r="K301" s="459">
        <f t="shared" si="458"/>
        <v>0</v>
      </c>
      <c r="L301" s="459">
        <f>SUM(L302:L328)</f>
        <v>7699.7999999999984</v>
      </c>
      <c r="M301" s="459">
        <f t="shared" si="458"/>
        <v>2177.8000000000002</v>
      </c>
      <c r="N301" s="459">
        <f t="shared" si="458"/>
        <v>639.70000000000005</v>
      </c>
      <c r="O301" s="459">
        <f t="shared" si="458"/>
        <v>5521.9999999999991</v>
      </c>
      <c r="P301" s="328">
        <f>L82+L95+L108+L233+L279+L300</f>
        <v>7699.8</v>
      </c>
      <c r="Q301" s="328">
        <f>M82+M95+M108+M233+M279+M300</f>
        <v>2177.7999999999997</v>
      </c>
      <c r="R301" s="328">
        <f>N82+N95+N108+N233+N279+N300</f>
        <v>639.70000000000005</v>
      </c>
      <c r="S301" s="328">
        <f>O82+O95+O108+O233+O279+O300</f>
        <v>5521.9999999999991</v>
      </c>
      <c r="T301" s="328"/>
      <c r="Z301" s="2">
        <f t="shared" si="438"/>
        <v>-54.400000000000091</v>
      </c>
      <c r="AA301" s="2">
        <f t="shared" si="439"/>
        <v>9.9999999999909051E-2</v>
      </c>
    </row>
    <row r="302" spans="1:27" x14ac:dyDescent="0.25">
      <c r="A302" s="538"/>
      <c r="B302" s="542" t="s">
        <v>181</v>
      </c>
      <c r="C302" s="540"/>
      <c r="D302" s="428"/>
      <c r="E302" s="356"/>
      <c r="F302" s="356"/>
      <c r="G302" s="356"/>
      <c r="H302" s="438"/>
      <c r="I302" s="438"/>
      <c r="J302" s="438"/>
      <c r="K302" s="438"/>
      <c r="L302" s="398"/>
      <c r="M302" s="398"/>
      <c r="N302" s="398"/>
      <c r="O302" s="398"/>
      <c r="P302" s="330"/>
      <c r="Q302" s="287"/>
      <c r="R302" s="287"/>
      <c r="Z302" s="2">
        <f t="shared" si="438"/>
        <v>0</v>
      </c>
      <c r="AA302" s="2">
        <f t="shared" si="439"/>
        <v>0</v>
      </c>
    </row>
    <row r="303" spans="1:27" ht="25.5" x14ac:dyDescent="0.25">
      <c r="A303" s="538"/>
      <c r="B303" s="543" t="s">
        <v>539</v>
      </c>
      <c r="C303" s="540"/>
      <c r="D303" s="282">
        <f t="shared" ref="D303:D309" si="459">E303+G303</f>
        <v>9.5</v>
      </c>
      <c r="E303" s="208">
        <f>E101</f>
        <v>9.5</v>
      </c>
      <c r="F303" s="208">
        <f t="shared" ref="F303:G303" si="460">F101</f>
        <v>0</v>
      </c>
      <c r="G303" s="208">
        <f t="shared" si="460"/>
        <v>0</v>
      </c>
      <c r="H303" s="209">
        <f t="shared" ref="H303" si="461">I303+K303</f>
        <v>0</v>
      </c>
      <c r="I303" s="438">
        <f>I101</f>
        <v>0</v>
      </c>
      <c r="J303" s="438">
        <f t="shared" ref="J303:K303" si="462">J101</f>
        <v>0</v>
      </c>
      <c r="K303" s="438">
        <f t="shared" si="462"/>
        <v>0</v>
      </c>
      <c r="L303" s="398">
        <f t="shared" ref="L303" si="463">M303+O303</f>
        <v>9.5</v>
      </c>
      <c r="M303" s="398">
        <f>M101</f>
        <v>9.5</v>
      </c>
      <c r="N303" s="398">
        <f t="shared" ref="N303:O303" si="464">N101</f>
        <v>0</v>
      </c>
      <c r="O303" s="398">
        <f t="shared" si="464"/>
        <v>0</v>
      </c>
      <c r="P303" s="330"/>
      <c r="Q303" s="287"/>
      <c r="R303" s="287"/>
      <c r="Z303" s="2">
        <f t="shared" si="438"/>
        <v>0</v>
      </c>
      <c r="AA303" s="2">
        <f t="shared" si="439"/>
        <v>0</v>
      </c>
    </row>
    <row r="304" spans="1:27" ht="38.25" x14ac:dyDescent="0.25">
      <c r="A304" s="538"/>
      <c r="B304" s="543" t="s">
        <v>542</v>
      </c>
      <c r="C304" s="540"/>
      <c r="D304" s="282">
        <f t="shared" si="459"/>
        <v>8.4</v>
      </c>
      <c r="E304" s="208">
        <f>E102</f>
        <v>8.4</v>
      </c>
      <c r="F304" s="208">
        <f>F102</f>
        <v>0</v>
      </c>
      <c r="G304" s="208"/>
      <c r="H304" s="209">
        <f t="shared" ref="H304:H309" si="465">I304+K304</f>
        <v>0</v>
      </c>
      <c r="I304" s="438">
        <f>I102</f>
        <v>0</v>
      </c>
      <c r="J304" s="438"/>
      <c r="K304" s="438"/>
      <c r="L304" s="398">
        <f t="shared" ref="L304:L305" si="466">M304+O304</f>
        <v>8.4</v>
      </c>
      <c r="M304" s="398">
        <f>M102</f>
        <v>8.4</v>
      </c>
      <c r="N304" s="398"/>
      <c r="O304" s="398"/>
      <c r="P304" s="330"/>
      <c r="Q304" s="287"/>
      <c r="R304" s="287"/>
      <c r="Z304" s="2">
        <f t="shared" si="438"/>
        <v>0</v>
      </c>
      <c r="AA304" s="2">
        <f t="shared" si="439"/>
        <v>0</v>
      </c>
    </row>
    <row r="305" spans="1:27" ht="63.75" x14ac:dyDescent="0.25">
      <c r="A305" s="538"/>
      <c r="B305" s="543" t="s">
        <v>457</v>
      </c>
      <c r="C305" s="540"/>
      <c r="D305" s="282">
        <f t="shared" si="459"/>
        <v>0</v>
      </c>
      <c r="E305" s="208">
        <f>E33</f>
        <v>0</v>
      </c>
      <c r="F305" s="208">
        <f t="shared" ref="F305:G305" si="467">F33</f>
        <v>0</v>
      </c>
      <c r="G305" s="208">
        <f t="shared" si="467"/>
        <v>0</v>
      </c>
      <c r="H305" s="209">
        <f t="shared" si="465"/>
        <v>54.4</v>
      </c>
      <c r="I305" s="438">
        <f>I33</f>
        <v>54.4</v>
      </c>
      <c r="J305" s="438">
        <f t="shared" ref="J305:K305" si="468">J33</f>
        <v>3.6</v>
      </c>
      <c r="K305" s="438">
        <f t="shared" si="468"/>
        <v>0</v>
      </c>
      <c r="L305" s="398">
        <f t="shared" si="466"/>
        <v>54.4</v>
      </c>
      <c r="M305" s="398">
        <f>M33</f>
        <v>54.4</v>
      </c>
      <c r="N305" s="398">
        <f t="shared" ref="N305:O305" si="469">N33</f>
        <v>3.6</v>
      </c>
      <c r="O305" s="398">
        <f t="shared" si="469"/>
        <v>0</v>
      </c>
      <c r="P305" s="330"/>
      <c r="Q305" s="287"/>
      <c r="R305" s="287"/>
    </row>
    <row r="306" spans="1:27" ht="25.5" x14ac:dyDescent="0.25">
      <c r="A306" s="538"/>
      <c r="B306" s="543" t="s">
        <v>519</v>
      </c>
      <c r="C306" s="540"/>
      <c r="D306" s="282">
        <f t="shared" ref="D306:D308" si="470">E306+G306</f>
        <v>17.599999999999998</v>
      </c>
      <c r="E306" s="208">
        <f>E112+E123+E129+E134+E140+E144+E150+E155+E160+E165+E169+E174+E176+E217</f>
        <v>17.599999999999998</v>
      </c>
      <c r="F306" s="208">
        <f t="shared" ref="F306:G306" si="471">F112+F123+F129+F134+F140+F144+F150+F155+F160+F165+F169+F174+F176+F217</f>
        <v>17.399999999999999</v>
      </c>
      <c r="G306" s="208">
        <f t="shared" si="471"/>
        <v>0</v>
      </c>
      <c r="H306" s="209">
        <f t="shared" ref="H306:H307" si="472">I306+K306</f>
        <v>0</v>
      </c>
      <c r="I306" s="438">
        <f>I112+I123+I129+I134+I140+I144+I150+I155+I160+I165+I171+I174+I178+I217</f>
        <v>0</v>
      </c>
      <c r="J306" s="438">
        <f>J112+J123+J129+J134+J140+J144+J150+J155+J160+J165+J171+J174+J178+J217</f>
        <v>0</v>
      </c>
      <c r="K306" s="438">
        <f>K112+K120+K127+K132+K138+K142+K148+K153+K158+K163+K169+K172+K176+K217</f>
        <v>0</v>
      </c>
      <c r="L306" s="398">
        <f t="shared" ref="L306" si="473">M306+O306</f>
        <v>17.599999999999998</v>
      </c>
      <c r="M306" s="398">
        <f>M112+M123+M129+M134+M140+M144+M150+M155+M160+M165+M169+M174+M176+M217</f>
        <v>17.599999999999998</v>
      </c>
      <c r="N306" s="398">
        <f t="shared" ref="N306:O306" si="474">N112+N123+N129+N134+N140+N144+N150+N155+N160+N165+N169+N174+N176+N217</f>
        <v>17.399999999999999</v>
      </c>
      <c r="O306" s="398">
        <f t="shared" si="474"/>
        <v>0</v>
      </c>
      <c r="P306" s="330"/>
      <c r="Q306" s="287"/>
      <c r="R306" s="287"/>
      <c r="Z306" s="2">
        <f t="shared" si="438"/>
        <v>0</v>
      </c>
      <c r="AA306" s="2">
        <f t="shared" si="439"/>
        <v>0</v>
      </c>
    </row>
    <row r="307" spans="1:27" ht="41.25" customHeight="1" x14ac:dyDescent="0.25">
      <c r="A307" s="538"/>
      <c r="B307" s="593" t="s">
        <v>527</v>
      </c>
      <c r="C307" s="540"/>
      <c r="D307" s="282">
        <f t="shared" si="470"/>
        <v>3.8000000000000007</v>
      </c>
      <c r="E307" s="208">
        <f t="shared" ref="E307:G307" si="475">E113+E124+E130+E135+E141+E145</f>
        <v>3.8000000000000007</v>
      </c>
      <c r="F307" s="208">
        <f t="shared" si="475"/>
        <v>3.7</v>
      </c>
      <c r="G307" s="208">
        <f t="shared" si="475"/>
        <v>0</v>
      </c>
      <c r="H307" s="209">
        <f t="shared" si="472"/>
        <v>0</v>
      </c>
      <c r="I307" s="438">
        <f>I113+I124+I130+I135+I141+I145</f>
        <v>0</v>
      </c>
      <c r="J307" s="438">
        <f>J113+J124+J130+J135+J141+J145</f>
        <v>0</v>
      </c>
      <c r="K307" s="438"/>
      <c r="L307" s="398">
        <f>L113+L124+L130+L135+L141+L145</f>
        <v>3.8000000000000007</v>
      </c>
      <c r="M307" s="398">
        <f t="shared" ref="M307:O307" si="476">M113+M124+M130+M135+M141+M145</f>
        <v>3.8000000000000007</v>
      </c>
      <c r="N307" s="398">
        <f t="shared" si="476"/>
        <v>3.7</v>
      </c>
      <c r="O307" s="398">
        <f t="shared" si="476"/>
        <v>0</v>
      </c>
      <c r="P307" s="330"/>
      <c r="Q307" s="287"/>
      <c r="R307" s="287"/>
      <c r="Z307" s="2">
        <f t="shared" si="438"/>
        <v>0</v>
      </c>
      <c r="AA307" s="2">
        <f t="shared" si="439"/>
        <v>0</v>
      </c>
    </row>
    <row r="308" spans="1:27" ht="26.25" customHeight="1" x14ac:dyDescent="0.25">
      <c r="A308" s="538"/>
      <c r="B308" s="593" t="s">
        <v>535</v>
      </c>
      <c r="C308" s="540"/>
      <c r="D308" s="282">
        <f t="shared" si="470"/>
        <v>50.7</v>
      </c>
      <c r="E308" s="208">
        <f t="shared" ref="E308:G308" si="477">E125+E146+E151+E156+E161+E166+E175+E218+E221+E223+E225+E227+E229+E231</f>
        <v>50.7</v>
      </c>
      <c r="F308" s="208">
        <f t="shared" si="477"/>
        <v>49.9</v>
      </c>
      <c r="G308" s="208">
        <f t="shared" si="477"/>
        <v>0</v>
      </c>
      <c r="H308" s="209">
        <f>H125+H146+H151+H156+H161+H166+H175+H218+H221+H223+H225+H227+H229+H231</f>
        <v>0</v>
      </c>
      <c r="I308" s="209">
        <f t="shared" ref="I308:K308" si="478">I125+I146+I151+I156+I161+I166+I175+I218+I221+I223+I225+I227+I229+I231</f>
        <v>0</v>
      </c>
      <c r="J308" s="209">
        <f t="shared" si="478"/>
        <v>0</v>
      </c>
      <c r="K308" s="209">
        <f t="shared" si="478"/>
        <v>0</v>
      </c>
      <c r="L308" s="398">
        <f>L125+L146+L151+L156+L161+L166+L175+L218+L221+L223+L225+L227+L229+L231</f>
        <v>50.7</v>
      </c>
      <c r="M308" s="398">
        <f t="shared" ref="M308:O308" si="479">M125+M146+M151+M156+M161+M166+M175+M218+M221+M223+M225+M227+M229+M231</f>
        <v>50.7</v>
      </c>
      <c r="N308" s="398">
        <f t="shared" si="479"/>
        <v>49.9</v>
      </c>
      <c r="O308" s="398">
        <f t="shared" si="479"/>
        <v>0</v>
      </c>
      <c r="P308" s="330"/>
      <c r="Q308" s="287"/>
      <c r="R308" s="287"/>
      <c r="Z308" s="2">
        <f t="shared" si="438"/>
        <v>0</v>
      </c>
      <c r="AA308" s="2">
        <f t="shared" si="439"/>
        <v>0</v>
      </c>
    </row>
    <row r="309" spans="1:27" ht="51.75" hidden="1" x14ac:dyDescent="0.25">
      <c r="A309" s="538"/>
      <c r="B309" s="102" t="s">
        <v>456</v>
      </c>
      <c r="C309" s="540"/>
      <c r="D309" s="282">
        <f t="shared" si="459"/>
        <v>0</v>
      </c>
      <c r="E309" s="208"/>
      <c r="F309" s="208"/>
      <c r="G309" s="208"/>
      <c r="H309" s="209">
        <f t="shared" si="465"/>
        <v>0</v>
      </c>
      <c r="I309" s="438"/>
      <c r="J309" s="438"/>
      <c r="K309" s="438"/>
      <c r="L309" s="398">
        <f t="shared" ref="L309" si="480">M309+O309</f>
        <v>0</v>
      </c>
      <c r="M309" s="398"/>
      <c r="N309" s="398"/>
      <c r="O309" s="398"/>
      <c r="P309" s="330"/>
      <c r="Q309" s="287"/>
      <c r="R309" s="287"/>
      <c r="Z309" s="2">
        <f t="shared" si="438"/>
        <v>0</v>
      </c>
      <c r="AA309" s="2">
        <f t="shared" si="439"/>
        <v>0</v>
      </c>
    </row>
    <row r="310" spans="1:27" ht="25.5" x14ac:dyDescent="0.25">
      <c r="A310" s="538"/>
      <c r="B310" s="543" t="s">
        <v>432</v>
      </c>
      <c r="C310" s="540"/>
      <c r="D310" s="282">
        <f>E310+G310</f>
        <v>1014</v>
      </c>
      <c r="E310" s="208">
        <f>E30+E99+E116+E246</f>
        <v>0</v>
      </c>
      <c r="F310" s="208">
        <f>F30+F99+F116+F246</f>
        <v>0</v>
      </c>
      <c r="G310" s="208">
        <f>G30+G99+G116+G246</f>
        <v>1014</v>
      </c>
      <c r="H310" s="209">
        <f t="shared" ref="H310:H312" si="481">I310+K310</f>
        <v>0</v>
      </c>
      <c r="I310" s="438">
        <f>I30+I99+I116+I246</f>
        <v>0</v>
      </c>
      <c r="J310" s="438">
        <f>J30+J99+J116+J246</f>
        <v>0</v>
      </c>
      <c r="K310" s="438">
        <f>K30+K99+K116+K246</f>
        <v>0</v>
      </c>
      <c r="L310" s="398">
        <f t="shared" ref="L310:L312" si="482">M310+O310</f>
        <v>1014</v>
      </c>
      <c r="M310" s="398">
        <f>M30+M99+M116+M246</f>
        <v>0</v>
      </c>
      <c r="N310" s="398">
        <f>N30+N99+N116+N246</f>
        <v>0</v>
      </c>
      <c r="O310" s="398">
        <f>O30+O99+O116+O246</f>
        <v>1014</v>
      </c>
      <c r="P310" s="288">
        <f>L306+L310+L312+L313+L314+L315+L319+L323+L325+L326+L327+L328</f>
        <v>3730.5</v>
      </c>
      <c r="Q310" s="288">
        <f t="shared" ref="Q310:S310" si="483">M306+M310+M312+M313+M314+M315+M319+M323+M325+M326+M327+M328</f>
        <v>1233.6999999999998</v>
      </c>
      <c r="R310" s="288">
        <f t="shared" si="483"/>
        <v>582.50000000000011</v>
      </c>
      <c r="S310" s="288">
        <f t="shared" si="483"/>
        <v>2496.7999999999997</v>
      </c>
      <c r="T310" s="288">
        <f t="shared" ref="T310:W310" si="484">H306+H310+H312+H313+H314+H315+H319+H323+H325+H326+H327+H328</f>
        <v>0</v>
      </c>
      <c r="U310" s="288">
        <f t="shared" si="484"/>
        <v>0</v>
      </c>
      <c r="V310" s="288">
        <f t="shared" si="484"/>
        <v>-3.7</v>
      </c>
      <c r="W310" s="288">
        <f t="shared" si="484"/>
        <v>0</v>
      </c>
      <c r="Z310" s="2">
        <f t="shared" si="438"/>
        <v>0</v>
      </c>
      <c r="AA310" s="2">
        <f t="shared" si="439"/>
        <v>0</v>
      </c>
    </row>
    <row r="311" spans="1:27" ht="38.25" customHeight="1" x14ac:dyDescent="0.25">
      <c r="A311" s="538"/>
      <c r="B311" s="543" t="s">
        <v>258</v>
      </c>
      <c r="C311" s="540"/>
      <c r="D311" s="282">
        <f>D86+D87+D35</f>
        <v>3842.5</v>
      </c>
      <c r="E311" s="282">
        <f>E86+E87+E35</f>
        <v>817.3</v>
      </c>
      <c r="F311" s="282">
        <f>F86+F87+F35</f>
        <v>0</v>
      </c>
      <c r="G311" s="282">
        <f>G86+G87+G35</f>
        <v>3025.2</v>
      </c>
      <c r="H311" s="209">
        <f t="shared" si="481"/>
        <v>0</v>
      </c>
      <c r="I311" s="437">
        <f>I35+I86+I87</f>
        <v>0</v>
      </c>
      <c r="J311" s="438">
        <f>J35+J86+J87</f>
        <v>0</v>
      </c>
      <c r="K311" s="437">
        <f>K35+K86+K87</f>
        <v>0</v>
      </c>
      <c r="L311" s="398">
        <f t="shared" si="482"/>
        <v>3842.5</v>
      </c>
      <c r="M311" s="398">
        <f>M35+M86+M87</f>
        <v>817.3</v>
      </c>
      <c r="N311" s="398">
        <f>N35+N86+N87</f>
        <v>0</v>
      </c>
      <c r="O311" s="398">
        <f>O35+O86+O87</f>
        <v>3025.2</v>
      </c>
      <c r="P311" s="289"/>
      <c r="Q311" s="215"/>
      <c r="R311" s="215"/>
      <c r="Z311" s="2">
        <f t="shared" si="438"/>
        <v>0</v>
      </c>
      <c r="AA311" s="2">
        <f t="shared" si="439"/>
        <v>0</v>
      </c>
    </row>
    <row r="312" spans="1:27" ht="39.75" customHeight="1" x14ac:dyDescent="0.25">
      <c r="A312" s="538"/>
      <c r="B312" s="102" t="s">
        <v>330</v>
      </c>
      <c r="C312" s="540"/>
      <c r="D312" s="282">
        <f>E312+G312</f>
        <v>77.899999999999991</v>
      </c>
      <c r="E312" s="282">
        <f>E88+E89+E90+E243</f>
        <v>10.3</v>
      </c>
      <c r="F312" s="282">
        <f>F88+F89+F90+F243</f>
        <v>0.7</v>
      </c>
      <c r="G312" s="282">
        <f>G88+G89+G90+G243</f>
        <v>67.599999999999994</v>
      </c>
      <c r="H312" s="209">
        <f t="shared" si="481"/>
        <v>0</v>
      </c>
      <c r="I312" s="438">
        <f>I88+I89+I90+I243</f>
        <v>0</v>
      </c>
      <c r="J312" s="438">
        <f>J88+J89+J90+J243</f>
        <v>0</v>
      </c>
      <c r="K312" s="438">
        <f>K88+K89+K90+K243</f>
        <v>0</v>
      </c>
      <c r="L312" s="398">
        <f t="shared" si="482"/>
        <v>77.899999999999991</v>
      </c>
      <c r="M312" s="398">
        <f>M88+M89+M90+M243</f>
        <v>10.3</v>
      </c>
      <c r="N312" s="398">
        <f>N88+N89+N90+N243</f>
        <v>0.7</v>
      </c>
      <c r="O312" s="398">
        <f>O88+O89+O90+O243</f>
        <v>67.599999999999994</v>
      </c>
      <c r="Z312" s="2">
        <f t="shared" si="438"/>
        <v>0</v>
      </c>
      <c r="AA312" s="2">
        <f t="shared" si="439"/>
        <v>0</v>
      </c>
    </row>
    <row r="313" spans="1:27" ht="25.5" customHeight="1" x14ac:dyDescent="0.25">
      <c r="A313" s="538"/>
      <c r="B313" s="102" t="s">
        <v>343</v>
      </c>
      <c r="C313" s="540"/>
      <c r="D313" s="282">
        <f>E313+G313</f>
        <v>468.2</v>
      </c>
      <c r="E313" s="282">
        <f>E220</f>
        <v>468.2</v>
      </c>
      <c r="F313" s="282">
        <f t="shared" ref="F313:G313" si="485">F220</f>
        <v>390</v>
      </c>
      <c r="G313" s="282">
        <f t="shared" si="485"/>
        <v>0</v>
      </c>
      <c r="H313" s="209">
        <f>I313+K313</f>
        <v>0</v>
      </c>
      <c r="I313" s="438">
        <f>I220</f>
        <v>0</v>
      </c>
      <c r="J313" s="438">
        <f t="shared" ref="J313:K313" si="486">J220</f>
        <v>-3.7</v>
      </c>
      <c r="K313" s="438">
        <f t="shared" si="486"/>
        <v>0</v>
      </c>
      <c r="L313" s="398">
        <f>M313+O313</f>
        <v>468.2</v>
      </c>
      <c r="M313" s="398">
        <f>M220</f>
        <v>468.2</v>
      </c>
      <c r="N313" s="398">
        <f t="shared" ref="N313:O313" si="487">N220</f>
        <v>386.3</v>
      </c>
      <c r="O313" s="398">
        <f t="shared" si="487"/>
        <v>0</v>
      </c>
      <c r="Z313" s="2">
        <f t="shared" si="438"/>
        <v>0</v>
      </c>
      <c r="AA313" s="2">
        <f t="shared" si="439"/>
        <v>3.6999999999999886</v>
      </c>
    </row>
    <row r="314" spans="1:27" ht="18.75" customHeight="1" x14ac:dyDescent="0.25">
      <c r="A314" s="538"/>
      <c r="B314" s="102" t="s">
        <v>500</v>
      </c>
      <c r="C314" s="540"/>
      <c r="D314" s="282">
        <f>E314+G314</f>
        <v>257.2</v>
      </c>
      <c r="E314" s="282">
        <f>E115</f>
        <v>257.2</v>
      </c>
      <c r="F314" s="282">
        <f>F115</f>
        <v>3</v>
      </c>
      <c r="G314" s="282">
        <f>G115</f>
        <v>0</v>
      </c>
      <c r="H314" s="209">
        <f>I314+K314</f>
        <v>0</v>
      </c>
      <c r="I314" s="438">
        <f>I115</f>
        <v>0</v>
      </c>
      <c r="J314" s="438">
        <f>J115</f>
        <v>0</v>
      </c>
      <c r="K314" s="438">
        <f>K115</f>
        <v>0</v>
      </c>
      <c r="L314" s="398">
        <f>M314+O314</f>
        <v>257.2</v>
      </c>
      <c r="M314" s="398">
        <f>M115</f>
        <v>257.2</v>
      </c>
      <c r="N314" s="398">
        <f>N115</f>
        <v>3</v>
      </c>
      <c r="O314" s="398">
        <f>O115</f>
        <v>0</v>
      </c>
      <c r="Z314" s="2">
        <f t="shared" si="438"/>
        <v>0</v>
      </c>
      <c r="AA314" s="2">
        <f t="shared" si="439"/>
        <v>0</v>
      </c>
    </row>
    <row r="315" spans="1:27" ht="26.25" x14ac:dyDescent="0.25">
      <c r="A315" s="538"/>
      <c r="B315" s="102" t="s">
        <v>289</v>
      </c>
      <c r="C315" s="540"/>
      <c r="D315" s="491">
        <f t="shared" ref="D315:D328" si="488">E315+G315</f>
        <v>13.2</v>
      </c>
      <c r="E315" s="282">
        <f>E292</f>
        <v>13.2</v>
      </c>
      <c r="F315" s="282">
        <f t="shared" ref="F315:G315" si="489">F292</f>
        <v>10.6</v>
      </c>
      <c r="G315" s="282">
        <f t="shared" si="489"/>
        <v>0</v>
      </c>
      <c r="H315" s="209">
        <f t="shared" ref="H315:H318" si="490">I315+K315</f>
        <v>0</v>
      </c>
      <c r="I315" s="438">
        <f>I292</f>
        <v>0</v>
      </c>
      <c r="J315" s="438">
        <f t="shared" ref="J315:K315" si="491">J292</f>
        <v>0</v>
      </c>
      <c r="K315" s="438">
        <f t="shared" si="491"/>
        <v>0</v>
      </c>
      <c r="L315" s="398">
        <f t="shared" ref="L315:L318" si="492">M315+O315</f>
        <v>13.2</v>
      </c>
      <c r="M315" s="398">
        <f>M292</f>
        <v>13.2</v>
      </c>
      <c r="N315" s="398">
        <f t="shared" ref="N315:O315" si="493">N292</f>
        <v>10.6</v>
      </c>
      <c r="O315" s="398">
        <f t="shared" si="493"/>
        <v>0</v>
      </c>
      <c r="Z315" s="2">
        <f t="shared" si="438"/>
        <v>0</v>
      </c>
      <c r="AA315" s="2">
        <f t="shared" si="439"/>
        <v>0</v>
      </c>
    </row>
    <row r="316" spans="1:27" ht="52.5" hidden="1" customHeight="1" x14ac:dyDescent="0.25">
      <c r="A316" s="538"/>
      <c r="B316" s="102" t="s">
        <v>451</v>
      </c>
      <c r="C316" s="540"/>
      <c r="D316" s="491">
        <f t="shared" si="488"/>
        <v>0</v>
      </c>
      <c r="E316" s="282">
        <f>E286+E290+E294+E298</f>
        <v>0</v>
      </c>
      <c r="F316" s="282">
        <f>F286+F290+F294+F298</f>
        <v>0</v>
      </c>
      <c r="G316" s="282">
        <f>G286+G290+G294+G298</f>
        <v>0</v>
      </c>
      <c r="H316" s="286">
        <f t="shared" si="490"/>
        <v>0</v>
      </c>
      <c r="I316" s="209">
        <f>I286+I290+I294+I298</f>
        <v>0</v>
      </c>
      <c r="J316" s="209">
        <f>J286+J290+J294+J298</f>
        <v>0</v>
      </c>
      <c r="K316" s="209">
        <f>K286+K290+K294+K298</f>
        <v>0</v>
      </c>
      <c r="L316" s="398">
        <f t="shared" si="492"/>
        <v>0</v>
      </c>
      <c r="M316" s="398">
        <f>M286+M290+M294+M298</f>
        <v>0</v>
      </c>
      <c r="N316" s="398">
        <f>N286+N290+N294+N298</f>
        <v>0</v>
      </c>
      <c r="O316" s="398">
        <f>O286+O290+O294+O298</f>
        <v>0</v>
      </c>
      <c r="P316" s="289"/>
      <c r="Q316" s="289"/>
      <c r="R316" s="289"/>
      <c r="Z316" s="2">
        <f t="shared" si="438"/>
        <v>0</v>
      </c>
      <c r="AA316" s="2">
        <f t="shared" si="439"/>
        <v>0</v>
      </c>
    </row>
    <row r="317" spans="1:27" ht="39" hidden="1" customHeight="1" x14ac:dyDescent="0.25">
      <c r="A317" s="538"/>
      <c r="B317" s="102" t="s">
        <v>450</v>
      </c>
      <c r="C317" s="540"/>
      <c r="D317" s="491">
        <f t="shared" ref="D317" si="494">E317+G317</f>
        <v>0</v>
      </c>
      <c r="E317" s="282"/>
      <c r="F317" s="282"/>
      <c r="G317" s="282"/>
      <c r="H317" s="286">
        <f t="shared" si="490"/>
        <v>0</v>
      </c>
      <c r="I317" s="286"/>
      <c r="J317" s="286"/>
      <c r="K317" s="286"/>
      <c r="L317" s="398">
        <f t="shared" si="492"/>
        <v>0</v>
      </c>
      <c r="M317" s="398"/>
      <c r="N317" s="398"/>
      <c r="O317" s="398"/>
      <c r="P317" s="2"/>
      <c r="Z317" s="2">
        <f t="shared" si="438"/>
        <v>0</v>
      </c>
      <c r="AA317" s="2">
        <f t="shared" si="439"/>
        <v>0</v>
      </c>
    </row>
    <row r="318" spans="1:27" ht="39" hidden="1" x14ac:dyDescent="0.25">
      <c r="A318" s="538"/>
      <c r="B318" s="102" t="s">
        <v>192</v>
      </c>
      <c r="C318" s="540"/>
      <c r="D318" s="491">
        <f t="shared" si="488"/>
        <v>0</v>
      </c>
      <c r="E318" s="282">
        <f>E238</f>
        <v>0</v>
      </c>
      <c r="F318" s="282">
        <f>F238</f>
        <v>0</v>
      </c>
      <c r="G318" s="282">
        <f>G238</f>
        <v>0</v>
      </c>
      <c r="H318" s="286">
        <f t="shared" si="490"/>
        <v>0</v>
      </c>
      <c r="I318" s="286">
        <f>I238</f>
        <v>0</v>
      </c>
      <c r="J318" s="286">
        <f>J238</f>
        <v>0</v>
      </c>
      <c r="K318" s="286">
        <f>K238</f>
        <v>0</v>
      </c>
      <c r="L318" s="398">
        <f t="shared" si="492"/>
        <v>0</v>
      </c>
      <c r="M318" s="398">
        <f>M238</f>
        <v>0</v>
      </c>
      <c r="N318" s="398">
        <f>N238</f>
        <v>0</v>
      </c>
      <c r="O318" s="398">
        <f>O238</f>
        <v>0</v>
      </c>
      <c r="P318" s="2"/>
      <c r="Z318" s="2">
        <f t="shared" si="438"/>
        <v>0</v>
      </c>
      <c r="AA318" s="2">
        <f t="shared" si="439"/>
        <v>0</v>
      </c>
    </row>
    <row r="319" spans="1:27" ht="28.5" customHeight="1" x14ac:dyDescent="0.25">
      <c r="A319" s="538"/>
      <c r="B319" s="102" t="s">
        <v>443</v>
      </c>
      <c r="C319" s="540"/>
      <c r="D319" s="491">
        <f t="shared" ref="D319:D320" si="495">E319+G319</f>
        <v>23.7</v>
      </c>
      <c r="E319" s="282">
        <f>E34</f>
        <v>23.7</v>
      </c>
      <c r="F319" s="282">
        <f>F34</f>
        <v>23.3</v>
      </c>
      <c r="G319" s="282">
        <f>G34</f>
        <v>0</v>
      </c>
      <c r="H319" s="286">
        <f t="shared" ref="H319:H325" si="496">I319+K319</f>
        <v>0</v>
      </c>
      <c r="I319" s="286">
        <f>I34</f>
        <v>0</v>
      </c>
      <c r="J319" s="286">
        <f>J34</f>
        <v>0</v>
      </c>
      <c r="K319" s="286">
        <f>K34</f>
        <v>0</v>
      </c>
      <c r="L319" s="398">
        <f t="shared" ref="L319:L325" si="497">M319+O319</f>
        <v>23.7</v>
      </c>
      <c r="M319" s="398">
        <f>M34</f>
        <v>23.7</v>
      </c>
      <c r="N319" s="398">
        <f>N34</f>
        <v>23.3</v>
      </c>
      <c r="O319" s="398">
        <f>O34</f>
        <v>0</v>
      </c>
      <c r="P319" s="2"/>
      <c r="Z319" s="2">
        <f t="shared" si="438"/>
        <v>0</v>
      </c>
      <c r="AA319" s="2">
        <f t="shared" si="439"/>
        <v>0</v>
      </c>
    </row>
    <row r="320" spans="1:27" ht="25.5" hidden="1" x14ac:dyDescent="0.25">
      <c r="A320" s="538"/>
      <c r="B320" s="543" t="s">
        <v>331</v>
      </c>
      <c r="C320" s="540"/>
      <c r="D320" s="491">
        <f t="shared" si="495"/>
        <v>0</v>
      </c>
      <c r="E320" s="282"/>
      <c r="F320" s="282"/>
      <c r="G320" s="282"/>
      <c r="H320" s="286">
        <f t="shared" si="496"/>
        <v>0</v>
      </c>
      <c r="I320" s="286"/>
      <c r="J320" s="286"/>
      <c r="K320" s="286"/>
      <c r="L320" s="398">
        <f t="shared" si="497"/>
        <v>0</v>
      </c>
      <c r="M320" s="398"/>
      <c r="N320" s="398"/>
      <c r="O320" s="398"/>
      <c r="P320" s="2"/>
      <c r="Z320" s="2">
        <f t="shared" si="438"/>
        <v>0</v>
      </c>
      <c r="AA320" s="2">
        <f t="shared" si="439"/>
        <v>0</v>
      </c>
    </row>
    <row r="321" spans="1:27" ht="25.5" hidden="1" x14ac:dyDescent="0.25">
      <c r="A321" s="538"/>
      <c r="B321" s="543" t="s">
        <v>454</v>
      </c>
      <c r="C321" s="540"/>
      <c r="D321" s="491">
        <f t="shared" ref="D321:D325" si="498">E321+G321</f>
        <v>0</v>
      </c>
      <c r="E321" s="282">
        <f>E245</f>
        <v>0</v>
      </c>
      <c r="F321" s="282">
        <f>F245</f>
        <v>0</v>
      </c>
      <c r="G321" s="282">
        <f>G245</f>
        <v>0</v>
      </c>
      <c r="H321" s="286">
        <f t="shared" si="496"/>
        <v>0</v>
      </c>
      <c r="I321" s="286">
        <f>I245</f>
        <v>0</v>
      </c>
      <c r="J321" s="286">
        <f>J245</f>
        <v>0</v>
      </c>
      <c r="K321" s="286">
        <f>K245</f>
        <v>0</v>
      </c>
      <c r="L321" s="398">
        <f t="shared" si="497"/>
        <v>0</v>
      </c>
      <c r="M321" s="398">
        <f>M245</f>
        <v>0</v>
      </c>
      <c r="N321" s="398">
        <f>N245</f>
        <v>0</v>
      </c>
      <c r="O321" s="398">
        <f>O245</f>
        <v>0</v>
      </c>
      <c r="P321" s="2"/>
      <c r="Z321" s="2">
        <f t="shared" si="438"/>
        <v>0</v>
      </c>
      <c r="AA321" s="2">
        <f t="shared" si="439"/>
        <v>0</v>
      </c>
    </row>
    <row r="322" spans="1:27" ht="25.5" hidden="1" x14ac:dyDescent="0.25">
      <c r="A322" s="538"/>
      <c r="B322" s="543" t="s">
        <v>177</v>
      </c>
      <c r="C322" s="540"/>
      <c r="D322" s="491">
        <f t="shared" si="498"/>
        <v>0</v>
      </c>
      <c r="E322" s="282">
        <f>E283</f>
        <v>0</v>
      </c>
      <c r="F322" s="282">
        <f>F283</f>
        <v>0</v>
      </c>
      <c r="G322" s="282">
        <f>G283</f>
        <v>0</v>
      </c>
      <c r="H322" s="286">
        <f t="shared" si="496"/>
        <v>0</v>
      </c>
      <c r="I322" s="286">
        <f>I283</f>
        <v>0</v>
      </c>
      <c r="J322" s="286">
        <f>J283</f>
        <v>0</v>
      </c>
      <c r="K322" s="286">
        <f>K283</f>
        <v>0</v>
      </c>
      <c r="L322" s="398">
        <f t="shared" si="497"/>
        <v>0</v>
      </c>
      <c r="M322" s="398">
        <f>M283</f>
        <v>0</v>
      </c>
      <c r="N322" s="398">
        <f>N283</f>
        <v>0</v>
      </c>
      <c r="O322" s="398">
        <f>O283</f>
        <v>0</v>
      </c>
      <c r="P322" s="2"/>
      <c r="Z322" s="2">
        <f t="shared" si="438"/>
        <v>0</v>
      </c>
      <c r="AA322" s="2">
        <f t="shared" si="439"/>
        <v>0</v>
      </c>
    </row>
    <row r="323" spans="1:27" ht="25.5" x14ac:dyDescent="0.25">
      <c r="A323" s="538"/>
      <c r="B323" s="543" t="s">
        <v>497</v>
      </c>
      <c r="C323" s="540"/>
      <c r="D323" s="491">
        <f t="shared" ref="D323" si="499">E323+G323</f>
        <v>239.6</v>
      </c>
      <c r="E323" s="282">
        <f>E36+E284</f>
        <v>239.6</v>
      </c>
      <c r="F323" s="282">
        <f>F36+F284</f>
        <v>35.799999999999997</v>
      </c>
      <c r="G323" s="282">
        <f>G36+G284</f>
        <v>0</v>
      </c>
      <c r="H323" s="286">
        <f t="shared" ref="H323" si="500">I323+K323</f>
        <v>0</v>
      </c>
      <c r="I323" s="286"/>
      <c r="J323" s="286">
        <f>J36+J284</f>
        <v>0</v>
      </c>
      <c r="K323" s="286">
        <f>K36+K284</f>
        <v>0</v>
      </c>
      <c r="L323" s="398">
        <f t="shared" ref="L323" si="501">M323+O323</f>
        <v>239.6</v>
      </c>
      <c r="M323" s="398">
        <f>M36+M284</f>
        <v>239.6</v>
      </c>
      <c r="N323" s="398">
        <f>N36+N284</f>
        <v>35.799999999999997</v>
      </c>
      <c r="O323" s="398">
        <f>O36+O284</f>
        <v>0</v>
      </c>
      <c r="P323" s="2"/>
      <c r="Z323" s="2">
        <f t="shared" si="438"/>
        <v>0</v>
      </c>
      <c r="AA323" s="2">
        <f t="shared" si="439"/>
        <v>0</v>
      </c>
    </row>
    <row r="324" spans="1:27" ht="51" hidden="1" x14ac:dyDescent="0.25">
      <c r="A324" s="538"/>
      <c r="B324" s="543" t="s">
        <v>455</v>
      </c>
      <c r="C324" s="540"/>
      <c r="D324" s="491">
        <f t="shared" si="498"/>
        <v>0</v>
      </c>
      <c r="E324" s="282"/>
      <c r="F324" s="282"/>
      <c r="G324" s="282"/>
      <c r="H324" s="286">
        <f t="shared" si="496"/>
        <v>0</v>
      </c>
      <c r="I324" s="286">
        <f>I104+I122+I117+I168+I211+I216</f>
        <v>0</v>
      </c>
      <c r="J324" s="286">
        <f>J104+J122+J117+J168+J211+J216</f>
        <v>0</v>
      </c>
      <c r="K324" s="286">
        <f>K104+K122+K117+K132+K168+K211+K216</f>
        <v>0</v>
      </c>
      <c r="L324" s="398">
        <f t="shared" si="497"/>
        <v>0</v>
      </c>
      <c r="M324" s="398"/>
      <c r="N324" s="398"/>
      <c r="O324" s="398"/>
      <c r="P324" s="2"/>
      <c r="Z324" s="2">
        <f t="shared" si="438"/>
        <v>0</v>
      </c>
      <c r="AA324" s="2">
        <f t="shared" si="439"/>
        <v>0</v>
      </c>
    </row>
    <row r="325" spans="1:27" ht="25.5" x14ac:dyDescent="0.25">
      <c r="A325" s="538"/>
      <c r="B325" s="543" t="s">
        <v>494</v>
      </c>
      <c r="C325" s="540"/>
      <c r="D325" s="491">
        <f t="shared" si="498"/>
        <v>35</v>
      </c>
      <c r="E325" s="282">
        <f>E247+E251+E253+E257+E261+E265+E267+E274+E275</f>
        <v>35</v>
      </c>
      <c r="F325" s="282">
        <f>F247+F251+F253+F257+F261+F265+F267+F274+F275</f>
        <v>34.5</v>
      </c>
      <c r="G325" s="282">
        <f>G247+G251+G253+G257+G261+G265+G267+G274+G275</f>
        <v>0</v>
      </c>
      <c r="H325" s="286">
        <f t="shared" si="496"/>
        <v>0</v>
      </c>
      <c r="I325" s="286">
        <f>I247+I251+I253+I257+I261+I265+I267+I274+I275</f>
        <v>0</v>
      </c>
      <c r="J325" s="286">
        <f>J247+J251+J253+J257+J261+J265+J267+J274+J275</f>
        <v>0</v>
      </c>
      <c r="K325" s="286">
        <f>K247+K251+K253+K257+K261+K265+K267+K274+K275</f>
        <v>0</v>
      </c>
      <c r="L325" s="398">
        <f t="shared" si="497"/>
        <v>35</v>
      </c>
      <c r="M325" s="398">
        <f>M247+M251+M253+M257+M261+M265+M267+M274+M275</f>
        <v>35</v>
      </c>
      <c r="N325" s="398">
        <f>N247+N251+N253+N257+N261+N265+N267+N274+N275</f>
        <v>34.5</v>
      </c>
      <c r="O325" s="398">
        <f>O247+O251+O253+O257+O261+O265+O267+O274+O275</f>
        <v>0</v>
      </c>
      <c r="P325" s="2"/>
      <c r="Z325" s="2">
        <f t="shared" si="438"/>
        <v>0</v>
      </c>
      <c r="AA325" s="2">
        <f t="shared" si="439"/>
        <v>0</v>
      </c>
    </row>
    <row r="326" spans="1:27" ht="25.5" x14ac:dyDescent="0.25">
      <c r="A326" s="538"/>
      <c r="B326" s="543" t="s">
        <v>499</v>
      </c>
      <c r="C326" s="540"/>
      <c r="D326" s="491">
        <f t="shared" ref="D326" si="502">E326+G326</f>
        <v>45.9</v>
      </c>
      <c r="E326" s="282">
        <f>E273</f>
        <v>0</v>
      </c>
      <c r="F326" s="282">
        <f>F273</f>
        <v>0</v>
      </c>
      <c r="G326" s="282">
        <f>G273</f>
        <v>45.9</v>
      </c>
      <c r="H326" s="286">
        <f t="shared" ref="H326" si="503">I326+K326</f>
        <v>0</v>
      </c>
      <c r="I326" s="286">
        <f>I273</f>
        <v>0</v>
      </c>
      <c r="J326" s="286">
        <f>J273</f>
        <v>0</v>
      </c>
      <c r="K326" s="286">
        <f>K273</f>
        <v>0</v>
      </c>
      <c r="L326" s="398">
        <f t="shared" ref="L326" si="504">M326+O326</f>
        <v>45.9</v>
      </c>
      <c r="M326" s="398">
        <f>M273</f>
        <v>0</v>
      </c>
      <c r="N326" s="398">
        <f>N273</f>
        <v>0</v>
      </c>
      <c r="O326" s="398">
        <f>O273</f>
        <v>45.9</v>
      </c>
      <c r="P326" s="2"/>
      <c r="Z326" s="2">
        <f t="shared" si="438"/>
        <v>0</v>
      </c>
      <c r="AA326" s="2">
        <f t="shared" si="439"/>
        <v>0</v>
      </c>
    </row>
    <row r="327" spans="1:27" ht="26.25" x14ac:dyDescent="0.25">
      <c r="A327" s="538"/>
      <c r="B327" s="102" t="s">
        <v>314</v>
      </c>
      <c r="C327" s="540"/>
      <c r="D327" s="491">
        <f>E327+G327</f>
        <v>1447.6999999999998</v>
      </c>
      <c r="E327" s="282">
        <f>E32+E118+E100+E92+E93+E237+E244+E285+E288</f>
        <v>163.1</v>
      </c>
      <c r="F327" s="282">
        <f>F32+F118+F100+F92+F93+F237+F244+F285+F288</f>
        <v>70</v>
      </c>
      <c r="G327" s="282">
        <f>G32+G118+G100+G92+G93+G237+G244+G285+G288</f>
        <v>1284.5999999999999</v>
      </c>
      <c r="H327" s="286">
        <f t="shared" ref="H327" si="505">I327+K327</f>
        <v>0</v>
      </c>
      <c r="I327" s="286">
        <f>I32+I118+I100+I92+I93+I237+I244+I285+I288</f>
        <v>0</v>
      </c>
      <c r="J327" s="286">
        <f>J32+J118+J100+J92+J93+J237+J244+J285+J288</f>
        <v>0</v>
      </c>
      <c r="K327" s="286">
        <f>K32+K118+K100+K92+K93+K237+K244+K285+K288</f>
        <v>0</v>
      </c>
      <c r="L327" s="398">
        <f t="shared" ref="L327" si="506">M327+O327</f>
        <v>1447.6999999999998</v>
      </c>
      <c r="M327" s="398">
        <f>M32+M118+M100+M92+M93+M237+M244+M285+M288</f>
        <v>163.1</v>
      </c>
      <c r="N327" s="398">
        <f>N32+N118+N100+N92+N93+N237+N244+N285+N288</f>
        <v>70</v>
      </c>
      <c r="O327" s="398">
        <f>O32+O118+O100+O92+O93+O237+O244+O285+O288</f>
        <v>1284.5999999999999</v>
      </c>
      <c r="P327" s="2"/>
      <c r="Z327" s="2">
        <f t="shared" si="438"/>
        <v>0</v>
      </c>
      <c r="AA327" s="2">
        <f t="shared" si="439"/>
        <v>0</v>
      </c>
    </row>
    <row r="328" spans="1:27" ht="39" customHeight="1" x14ac:dyDescent="0.25">
      <c r="A328" s="539"/>
      <c r="B328" s="338" t="s">
        <v>441</v>
      </c>
      <c r="C328" s="541"/>
      <c r="D328" s="492">
        <f t="shared" si="488"/>
        <v>90.499999999999986</v>
      </c>
      <c r="E328" s="396">
        <f>E103+E94+E242+E119</f>
        <v>5.8</v>
      </c>
      <c r="F328" s="396">
        <f>F103+F94+F242+F119</f>
        <v>0.89999999999999991</v>
      </c>
      <c r="G328" s="396">
        <f>G103+G94+G242+G119</f>
        <v>84.699999999999989</v>
      </c>
      <c r="H328" s="397">
        <f t="shared" ref="H328" si="507">I328+K328</f>
        <v>0</v>
      </c>
      <c r="I328" s="286">
        <f>I103+I94+I242+I119</f>
        <v>0</v>
      </c>
      <c r="J328" s="286">
        <f>J103+J94+J242+J119</f>
        <v>0</v>
      </c>
      <c r="K328" s="286">
        <f>K103+K94+K242+K119</f>
        <v>0</v>
      </c>
      <c r="L328" s="398">
        <f t="shared" ref="L328" si="508">M328+O328</f>
        <v>90.499999999999986</v>
      </c>
      <c r="M328" s="398">
        <f>M103+M94+M242+M119</f>
        <v>5.8</v>
      </c>
      <c r="N328" s="398">
        <f>N103+N94+N242+N119</f>
        <v>0.89999999999999991</v>
      </c>
      <c r="O328" s="398">
        <f>O103+O94+O242+O119</f>
        <v>84.699999999999989</v>
      </c>
      <c r="P328" s="2"/>
      <c r="Z328" s="2">
        <f t="shared" si="438"/>
        <v>0</v>
      </c>
      <c r="AA328" s="2">
        <f t="shared" si="439"/>
        <v>0</v>
      </c>
    </row>
    <row r="329" spans="1:27" x14ac:dyDescent="0.25">
      <c r="A329" s="335"/>
      <c r="B329" s="119"/>
      <c r="C329" s="210"/>
      <c r="D329" s="119"/>
      <c r="E329" s="119"/>
      <c r="F329" s="211"/>
      <c r="G329" s="211"/>
      <c r="H329" s="211"/>
      <c r="I329" s="211"/>
      <c r="J329" s="211"/>
      <c r="K329" s="119"/>
      <c r="L329" s="211"/>
      <c r="M329" s="211"/>
      <c r="N329" s="211"/>
      <c r="O329" s="17"/>
      <c r="P329" s="215"/>
      <c r="R329" s="68" t="s">
        <v>247</v>
      </c>
      <c r="S329" s="69">
        <f>SUMIF(C27:C298,1,L27:L298)</f>
        <v>54.4</v>
      </c>
    </row>
    <row r="330" spans="1:27" x14ac:dyDescent="0.25">
      <c r="A330" s="215"/>
      <c r="B330" s="6"/>
      <c r="C330" s="212"/>
      <c r="D330" s="6"/>
      <c r="E330" s="6"/>
      <c r="F330" s="6"/>
      <c r="G330" s="6"/>
      <c r="H330" s="6"/>
      <c r="I330" s="6"/>
      <c r="J330" s="6"/>
      <c r="L330" s="6"/>
      <c r="M330" s="6"/>
      <c r="N330" s="6"/>
      <c r="O330" s="6"/>
      <c r="P330" s="215"/>
      <c r="R330" s="68" t="s">
        <v>248</v>
      </c>
      <c r="S330" s="69">
        <f>SUMIF(C27:C298,2,L27:L298)</f>
        <v>0</v>
      </c>
    </row>
    <row r="331" spans="1:27" x14ac:dyDescent="0.25">
      <c r="A331" s="215"/>
      <c r="B331" s="6"/>
      <c r="C331" s="212"/>
      <c r="D331" s="6"/>
      <c r="E331" s="6"/>
      <c r="F331" s="6"/>
      <c r="G331" s="6"/>
      <c r="H331" s="6"/>
      <c r="I331" s="6"/>
      <c r="J331" s="6"/>
      <c r="L331" s="6"/>
      <c r="M331" s="6"/>
      <c r="N331" s="6"/>
      <c r="R331" s="68" t="s">
        <v>249</v>
      </c>
      <c r="S331" s="69">
        <f>SUMIF(C27:C298,3,L27:L298)</f>
        <v>0</v>
      </c>
    </row>
    <row r="332" spans="1:27" x14ac:dyDescent="0.25">
      <c r="A332" s="215"/>
      <c r="B332" s="6"/>
      <c r="C332" s="212"/>
      <c r="D332" s="6">
        <v>7645.4</v>
      </c>
      <c r="E332" s="6">
        <v>2123.4</v>
      </c>
      <c r="F332" s="6">
        <v>639.79999999999995</v>
      </c>
      <c r="G332" s="6">
        <v>5522</v>
      </c>
      <c r="H332" s="6"/>
      <c r="I332" s="6"/>
      <c r="J332" s="6"/>
      <c r="L332" s="6"/>
      <c r="M332" s="6"/>
      <c r="N332" s="6"/>
      <c r="R332" s="68" t="s">
        <v>315</v>
      </c>
      <c r="S332" s="69">
        <f>SUMIF(C27:C298,4,L27:L298)</f>
        <v>3510.3</v>
      </c>
    </row>
    <row r="333" spans="1:27" x14ac:dyDescent="0.25">
      <c r="A333" s="215"/>
      <c r="B333" s="6"/>
      <c r="C333" s="212"/>
      <c r="D333" s="6"/>
      <c r="E333" s="6"/>
      <c r="F333" s="6"/>
      <c r="G333" s="6"/>
      <c r="H333" s="6"/>
      <c r="I333" s="6"/>
      <c r="J333" s="6"/>
      <c r="L333" s="6"/>
      <c r="M333" s="6"/>
      <c r="N333" s="6"/>
      <c r="R333" s="68" t="s">
        <v>253</v>
      </c>
      <c r="S333" s="69">
        <f>SUMIF(C27:C298,5,L27:L298)</f>
        <v>348</v>
      </c>
    </row>
    <row r="334" spans="1:27" x14ac:dyDescent="0.25">
      <c r="A334" s="215"/>
      <c r="B334" s="6"/>
      <c r="C334" s="212"/>
      <c r="D334" s="6"/>
      <c r="E334" s="6"/>
      <c r="F334" s="6"/>
      <c r="G334" s="6"/>
      <c r="H334" s="6"/>
      <c r="I334" s="6"/>
      <c r="J334" s="6"/>
      <c r="L334" s="6"/>
      <c r="M334" s="6"/>
      <c r="N334" s="6"/>
      <c r="R334" s="68" t="s">
        <v>251</v>
      </c>
      <c r="S334" s="69">
        <f>SUMIF(C27:C298,6,L27:L298)</f>
        <v>925.59999999999991</v>
      </c>
    </row>
    <row r="335" spans="1:27" x14ac:dyDescent="0.25">
      <c r="A335" s="215"/>
      <c r="B335" s="6"/>
      <c r="C335" s="212"/>
      <c r="D335" s="6"/>
      <c r="E335" s="6"/>
      <c r="F335" s="6"/>
      <c r="G335" s="6"/>
      <c r="H335" s="6"/>
      <c r="I335" s="6"/>
      <c r="J335" s="6"/>
      <c r="L335" s="6"/>
      <c r="M335" s="6"/>
      <c r="N335" s="6"/>
      <c r="R335" s="68" t="s">
        <v>252</v>
      </c>
      <c r="S335" s="69">
        <f>SUMIF(C27:C298,7,L27:L298)</f>
        <v>68.100000000000009</v>
      </c>
    </row>
    <row r="336" spans="1:27" x14ac:dyDescent="0.25">
      <c r="A336" s="215"/>
      <c r="B336" s="6"/>
      <c r="C336" s="212"/>
      <c r="D336" s="6"/>
      <c r="E336" s="6"/>
      <c r="F336" s="6"/>
      <c r="G336" s="6"/>
      <c r="H336" s="6"/>
      <c r="I336" s="6"/>
      <c r="J336" s="6"/>
      <c r="L336" s="6"/>
      <c r="M336" s="6"/>
      <c r="N336" s="6"/>
      <c r="R336" s="68" t="s">
        <v>254</v>
      </c>
      <c r="S336" s="69">
        <f>SUMIF(C27:C298,8,L27:L298)</f>
        <v>518.30000000000007</v>
      </c>
    </row>
    <row r="337" spans="1:19" x14ac:dyDescent="0.25">
      <c r="A337" s="215"/>
      <c r="B337" s="6"/>
      <c r="C337" s="212"/>
      <c r="D337" s="6"/>
      <c r="E337" s="6"/>
      <c r="F337" s="6"/>
      <c r="G337" s="6"/>
      <c r="H337" s="6"/>
      <c r="I337" s="6"/>
      <c r="J337" s="6"/>
      <c r="L337" s="6"/>
      <c r="M337" s="6"/>
      <c r="N337" s="6"/>
      <c r="R337" s="68" t="s">
        <v>255</v>
      </c>
      <c r="S337" s="69">
        <f>SUMIF(C27:C298,9,L27:L298)</f>
        <v>1640.1999999999998</v>
      </c>
    </row>
    <row r="338" spans="1:19" x14ac:dyDescent="0.25">
      <c r="A338" s="215"/>
      <c r="B338" s="6"/>
      <c r="C338" s="212"/>
      <c r="D338" s="6"/>
      <c r="E338" s="6"/>
      <c r="F338" s="6"/>
      <c r="G338" s="6"/>
      <c r="H338" s="6"/>
      <c r="I338" s="6"/>
      <c r="J338" s="6"/>
      <c r="L338" s="6"/>
      <c r="M338" s="6"/>
      <c r="N338" s="6"/>
      <c r="R338" s="68" t="s">
        <v>256</v>
      </c>
      <c r="S338" s="69">
        <f>SUMIF(C27:C298,10,L27:L298)</f>
        <v>634.90000000000009</v>
      </c>
    </row>
    <row r="339" spans="1:19" x14ac:dyDescent="0.25">
      <c r="A339" s="215"/>
      <c r="B339" s="6"/>
      <c r="C339" s="212"/>
      <c r="D339" s="6"/>
      <c r="E339" s="6"/>
      <c r="F339" s="6"/>
      <c r="G339" s="6"/>
      <c r="H339" s="6"/>
      <c r="I339" s="6"/>
      <c r="J339" s="6"/>
      <c r="L339" s="6"/>
      <c r="M339" s="6"/>
      <c r="N339" s="6"/>
      <c r="R339" s="68"/>
      <c r="S339" s="69"/>
    </row>
    <row r="340" spans="1:19" x14ac:dyDescent="0.25">
      <c r="A340" s="215"/>
      <c r="B340" s="6"/>
      <c r="C340" s="212"/>
      <c r="D340" s="6"/>
      <c r="E340" s="6"/>
      <c r="F340" s="6"/>
      <c r="G340" s="6"/>
      <c r="H340" s="6"/>
      <c r="I340" s="6"/>
      <c r="J340" s="6"/>
      <c r="L340" s="6"/>
      <c r="M340" s="6"/>
      <c r="N340" s="6"/>
      <c r="R340" s="73" t="s">
        <v>153</v>
      </c>
      <c r="S340" s="74">
        <f>SUM(S329:S338)</f>
        <v>7699.8000000000011</v>
      </c>
    </row>
    <row r="341" spans="1:19" x14ac:dyDescent="0.25">
      <c r="A341" s="215"/>
      <c r="B341" s="6"/>
      <c r="C341" s="212"/>
      <c r="D341" s="6"/>
      <c r="E341" s="6"/>
      <c r="F341" s="6"/>
      <c r="G341" s="6"/>
      <c r="H341" s="6"/>
      <c r="I341" s="6"/>
      <c r="J341" s="6"/>
      <c r="L341" s="6"/>
      <c r="M341" s="6"/>
      <c r="N341" s="6"/>
      <c r="R341" s="197"/>
      <c r="S341" s="96">
        <f>L301-S340</f>
        <v>0</v>
      </c>
    </row>
    <row r="342" spans="1:19" x14ac:dyDescent="0.25">
      <c r="A342" s="215"/>
      <c r="B342" s="6"/>
      <c r="C342" s="212"/>
      <c r="D342" s="6"/>
      <c r="E342" s="6"/>
      <c r="F342" s="6"/>
      <c r="G342" s="6"/>
      <c r="H342" s="6"/>
      <c r="I342" s="6"/>
      <c r="J342" s="6"/>
      <c r="L342" s="6"/>
      <c r="M342" s="6"/>
      <c r="N342" s="6"/>
    </row>
    <row r="343" spans="1:19" x14ac:dyDescent="0.25">
      <c r="A343" s="215"/>
      <c r="B343" s="6"/>
      <c r="C343" s="212"/>
      <c r="D343" s="6"/>
      <c r="E343" s="6"/>
      <c r="F343" s="6"/>
      <c r="G343" s="6"/>
      <c r="H343" s="6"/>
      <c r="I343" s="6"/>
      <c r="J343" s="6"/>
      <c r="L343" s="6"/>
      <c r="M343" s="6"/>
      <c r="N343" s="6"/>
    </row>
    <row r="344" spans="1:19" x14ac:dyDescent="0.25">
      <c r="A344" s="215"/>
      <c r="B344" s="6"/>
      <c r="C344" s="212"/>
      <c r="D344" s="6"/>
      <c r="E344" s="6"/>
      <c r="F344" s="6"/>
      <c r="G344" s="6"/>
      <c r="H344" s="6"/>
      <c r="I344" s="6"/>
      <c r="J344" s="6"/>
      <c r="L344" s="6"/>
      <c r="M344" s="6"/>
      <c r="N344" s="6"/>
    </row>
    <row r="345" spans="1:19" x14ac:dyDescent="0.25">
      <c r="A345" s="215"/>
      <c r="B345" s="6"/>
      <c r="C345" s="212"/>
      <c r="D345" s="6"/>
      <c r="E345" s="6"/>
      <c r="F345" s="6"/>
      <c r="G345" s="6"/>
      <c r="H345" s="6"/>
      <c r="I345" s="6"/>
      <c r="J345" s="6"/>
      <c r="L345" s="6"/>
      <c r="M345" s="6"/>
      <c r="N345" s="6"/>
    </row>
    <row r="346" spans="1:19" x14ac:dyDescent="0.25">
      <c r="A346" s="215"/>
      <c r="B346" s="6"/>
      <c r="C346" s="212"/>
      <c r="D346" s="6"/>
      <c r="E346" s="6"/>
      <c r="F346" s="6"/>
      <c r="G346" s="6"/>
      <c r="H346" s="6"/>
      <c r="I346" s="6"/>
      <c r="J346" s="6"/>
      <c r="L346" s="6"/>
      <c r="M346" s="6"/>
      <c r="N346" s="6"/>
    </row>
    <row r="347" spans="1:19" x14ac:dyDescent="0.25">
      <c r="A347" s="215"/>
      <c r="B347" s="6"/>
      <c r="C347" s="212"/>
      <c r="D347" s="6"/>
      <c r="E347" s="6"/>
      <c r="F347" s="6"/>
      <c r="G347" s="6"/>
      <c r="H347" s="6"/>
      <c r="I347" s="6"/>
      <c r="J347" s="6"/>
      <c r="L347" s="6"/>
      <c r="M347" s="6"/>
      <c r="N347" s="6"/>
    </row>
    <row r="348" spans="1:19" x14ac:dyDescent="0.25">
      <c r="A348" s="215"/>
      <c r="B348" s="6"/>
      <c r="C348" s="212"/>
      <c r="D348" s="6"/>
      <c r="E348" s="6"/>
      <c r="F348" s="6"/>
      <c r="G348" s="6"/>
      <c r="H348" s="6"/>
      <c r="I348" s="6"/>
      <c r="J348" s="6"/>
      <c r="L348" s="6"/>
      <c r="M348" s="6"/>
      <c r="N348" s="6"/>
    </row>
    <row r="349" spans="1:19" x14ac:dyDescent="0.25">
      <c r="A349" s="215"/>
      <c r="B349" s="6"/>
      <c r="C349" s="212"/>
      <c r="D349" s="6"/>
      <c r="E349" s="6"/>
      <c r="F349" s="6"/>
      <c r="G349" s="6"/>
      <c r="H349" s="6"/>
      <c r="I349" s="6"/>
      <c r="J349" s="6"/>
      <c r="L349" s="6"/>
      <c r="M349" s="6"/>
      <c r="N349" s="6"/>
    </row>
    <row r="350" spans="1:19" x14ac:dyDescent="0.25">
      <c r="A350" s="215"/>
      <c r="B350" s="6"/>
      <c r="C350" s="212"/>
      <c r="D350" s="6"/>
      <c r="E350" s="6"/>
      <c r="F350" s="6"/>
      <c r="G350" s="6"/>
      <c r="H350" s="6"/>
      <c r="I350" s="6"/>
      <c r="J350" s="6"/>
      <c r="L350" s="6"/>
      <c r="M350" s="6"/>
      <c r="N350" s="6"/>
    </row>
    <row r="351" spans="1:19" x14ac:dyDescent="0.25">
      <c r="A351" s="215"/>
      <c r="B351" s="6"/>
      <c r="C351" s="212"/>
      <c r="D351" s="6"/>
      <c r="E351" s="6"/>
      <c r="F351" s="6"/>
      <c r="G351" s="6"/>
      <c r="H351" s="6"/>
      <c r="I351" s="6"/>
      <c r="J351" s="6"/>
      <c r="L351" s="6"/>
      <c r="M351" s="6"/>
      <c r="N351" s="6"/>
    </row>
    <row r="352" spans="1:19" x14ac:dyDescent="0.25">
      <c r="A352" s="215"/>
      <c r="B352" s="6"/>
      <c r="C352" s="212"/>
      <c r="D352" s="6"/>
      <c r="E352" s="6"/>
      <c r="F352" s="6"/>
      <c r="G352" s="6"/>
      <c r="H352" s="6"/>
      <c r="I352" s="6"/>
      <c r="J352" s="6"/>
      <c r="L352" s="6"/>
      <c r="M352" s="6"/>
      <c r="N352" s="6"/>
    </row>
    <row r="353" spans="1:14" x14ac:dyDescent="0.25">
      <c r="A353" s="215"/>
      <c r="B353" s="6"/>
      <c r="C353" s="212"/>
      <c r="D353" s="6"/>
      <c r="E353" s="6"/>
      <c r="F353" s="6"/>
      <c r="G353" s="6"/>
      <c r="H353" s="6"/>
      <c r="I353" s="6"/>
      <c r="J353" s="6"/>
      <c r="L353" s="6"/>
      <c r="M353" s="6"/>
      <c r="N353" s="6"/>
    </row>
    <row r="354" spans="1:14" x14ac:dyDescent="0.25">
      <c r="A354" s="215"/>
      <c r="B354" s="6"/>
      <c r="C354" s="212"/>
      <c r="D354" s="6"/>
      <c r="E354" s="6"/>
      <c r="F354" s="6"/>
      <c r="G354" s="6"/>
      <c r="H354" s="6"/>
      <c r="I354" s="6"/>
      <c r="J354" s="6"/>
      <c r="L354" s="6"/>
      <c r="M354" s="6"/>
      <c r="N354" s="6"/>
    </row>
    <row r="355" spans="1:14" x14ac:dyDescent="0.25">
      <c r="A355" s="215"/>
      <c r="B355" s="6"/>
      <c r="C355" s="212"/>
      <c r="D355" s="6"/>
      <c r="E355" s="6"/>
      <c r="F355" s="6"/>
      <c r="G355" s="6"/>
      <c r="H355" s="6"/>
      <c r="I355" s="6"/>
      <c r="J355" s="6"/>
      <c r="L355" s="6"/>
      <c r="M355" s="6"/>
      <c r="N355" s="6"/>
    </row>
    <row r="356" spans="1:14" x14ac:dyDescent="0.25">
      <c r="A356" s="215"/>
      <c r="B356" s="6"/>
      <c r="C356" s="212"/>
      <c r="D356" s="6"/>
      <c r="E356" s="6"/>
      <c r="F356" s="6"/>
      <c r="G356" s="6"/>
      <c r="H356" s="6"/>
      <c r="I356" s="6"/>
      <c r="J356" s="6"/>
      <c r="L356" s="6"/>
      <c r="M356" s="6"/>
      <c r="N356" s="6"/>
    </row>
    <row r="357" spans="1:14" x14ac:dyDescent="0.25">
      <c r="A357" s="215"/>
      <c r="B357" s="6"/>
      <c r="C357" s="212"/>
      <c r="D357" s="6"/>
      <c r="E357" s="6"/>
      <c r="F357" s="6"/>
      <c r="G357" s="6"/>
      <c r="H357" s="6"/>
      <c r="I357" s="6"/>
      <c r="J357" s="6"/>
      <c r="L357" s="6"/>
      <c r="M357" s="6"/>
      <c r="N357" s="6"/>
    </row>
    <row r="358" spans="1:14" x14ac:dyDescent="0.25">
      <c r="A358" s="215"/>
      <c r="B358" s="6"/>
      <c r="C358" s="212"/>
      <c r="D358" s="6"/>
      <c r="E358" s="6"/>
      <c r="F358" s="6"/>
      <c r="G358" s="6"/>
      <c r="H358" s="6"/>
      <c r="I358" s="6"/>
      <c r="J358" s="6"/>
      <c r="L358" s="6"/>
      <c r="M358" s="6"/>
      <c r="N358" s="6"/>
    </row>
    <row r="359" spans="1:14" x14ac:dyDescent="0.25">
      <c r="A359" s="215"/>
      <c r="B359" s="6"/>
      <c r="C359" s="212"/>
      <c r="D359" s="6"/>
      <c r="E359" s="6"/>
      <c r="F359" s="6"/>
      <c r="G359" s="6"/>
      <c r="H359" s="6"/>
      <c r="I359" s="6"/>
      <c r="J359" s="6"/>
      <c r="L359" s="6"/>
      <c r="M359" s="6"/>
      <c r="N359" s="6"/>
    </row>
    <row r="360" spans="1:14" x14ac:dyDescent="0.25">
      <c r="A360" s="215"/>
      <c r="B360" s="6"/>
      <c r="C360" s="212"/>
      <c r="D360" s="6"/>
      <c r="E360" s="6"/>
      <c r="F360" s="6"/>
      <c r="G360" s="6"/>
      <c r="H360" s="6"/>
      <c r="I360" s="6"/>
      <c r="J360" s="6"/>
      <c r="L360" s="6"/>
      <c r="M360" s="6"/>
      <c r="N360" s="6"/>
    </row>
    <row r="361" spans="1:14" x14ac:dyDescent="0.25">
      <c r="A361" s="215"/>
      <c r="B361" s="6"/>
      <c r="C361" s="212"/>
      <c r="D361" s="6"/>
      <c r="E361" s="6"/>
      <c r="F361" s="6"/>
      <c r="G361" s="6"/>
      <c r="H361" s="6"/>
      <c r="I361" s="6"/>
      <c r="J361" s="6"/>
      <c r="L361" s="6"/>
      <c r="M361" s="6"/>
      <c r="N361" s="6"/>
    </row>
    <row r="362" spans="1:14" x14ac:dyDescent="0.25">
      <c r="A362" s="215"/>
      <c r="B362" s="6"/>
      <c r="C362" s="212"/>
      <c r="D362" s="6"/>
      <c r="E362" s="6"/>
      <c r="F362" s="6"/>
      <c r="G362" s="6"/>
      <c r="H362" s="6"/>
      <c r="I362" s="6"/>
      <c r="J362" s="6"/>
      <c r="L362" s="6"/>
      <c r="M362" s="6"/>
      <c r="N362" s="6"/>
    </row>
    <row r="363" spans="1:14" x14ac:dyDescent="0.25">
      <c r="A363" s="215"/>
      <c r="B363" s="6"/>
      <c r="C363" s="212"/>
      <c r="D363" s="6"/>
      <c r="E363" s="6"/>
      <c r="F363" s="6"/>
      <c r="G363" s="6"/>
      <c r="H363" s="6"/>
      <c r="I363" s="6"/>
      <c r="J363" s="6"/>
      <c r="L363" s="6"/>
      <c r="M363" s="6"/>
      <c r="N363" s="6"/>
    </row>
    <row r="364" spans="1:14" x14ac:dyDescent="0.25">
      <c r="A364" s="215"/>
      <c r="B364" s="6"/>
      <c r="C364" s="212"/>
      <c r="D364" s="6"/>
      <c r="E364" s="6"/>
      <c r="F364" s="6"/>
      <c r="G364" s="6"/>
      <c r="H364" s="6"/>
      <c r="I364" s="6"/>
      <c r="J364" s="6"/>
      <c r="L364" s="6"/>
      <c r="M364" s="6"/>
      <c r="N364" s="6"/>
    </row>
    <row r="365" spans="1:14" x14ac:dyDescent="0.25">
      <c r="A365" s="215"/>
      <c r="B365" s="6"/>
      <c r="C365" s="212"/>
      <c r="D365" s="6"/>
      <c r="E365" s="6"/>
      <c r="F365" s="6"/>
      <c r="G365" s="6"/>
      <c r="H365" s="6"/>
      <c r="I365" s="6"/>
      <c r="J365" s="6"/>
      <c r="L365" s="6"/>
      <c r="M365" s="6"/>
      <c r="N365" s="6"/>
    </row>
    <row r="366" spans="1:14" x14ac:dyDescent="0.25">
      <c r="A366" s="215"/>
      <c r="B366" s="6"/>
      <c r="C366" s="212"/>
      <c r="D366" s="6"/>
      <c r="E366" s="6"/>
      <c r="F366" s="6"/>
      <c r="G366" s="6"/>
      <c r="H366" s="6"/>
      <c r="I366" s="6"/>
      <c r="J366" s="6"/>
      <c r="L366" s="6"/>
      <c r="M366" s="6"/>
      <c r="N366" s="6"/>
    </row>
    <row r="367" spans="1:14" x14ac:dyDescent="0.25">
      <c r="A367" s="215"/>
      <c r="B367" s="6"/>
      <c r="C367" s="212"/>
      <c r="D367" s="6"/>
      <c r="E367" s="6"/>
      <c r="F367" s="6"/>
      <c r="G367" s="6"/>
      <c r="H367" s="6"/>
      <c r="I367" s="6"/>
      <c r="J367" s="6"/>
      <c r="L367" s="6"/>
      <c r="M367" s="6"/>
      <c r="N367" s="6"/>
    </row>
    <row r="368" spans="1:14" x14ac:dyDescent="0.25">
      <c r="A368" s="215"/>
      <c r="B368" s="6"/>
      <c r="C368" s="212"/>
      <c r="D368" s="6"/>
      <c r="E368" s="6"/>
      <c r="F368" s="6"/>
      <c r="G368" s="6"/>
      <c r="H368" s="6"/>
      <c r="I368" s="6"/>
      <c r="J368" s="6"/>
      <c r="L368" s="6"/>
      <c r="M368" s="6"/>
      <c r="N368" s="6"/>
    </row>
    <row r="369" spans="1:14" x14ac:dyDescent="0.25">
      <c r="A369" s="215"/>
      <c r="B369" s="6"/>
      <c r="C369" s="212"/>
      <c r="D369" s="6"/>
      <c r="E369" s="6"/>
      <c r="F369" s="6"/>
      <c r="G369" s="6"/>
      <c r="H369" s="6"/>
      <c r="I369" s="6"/>
      <c r="J369" s="6"/>
      <c r="L369" s="6"/>
      <c r="M369" s="6"/>
      <c r="N369" s="6"/>
    </row>
    <row r="370" spans="1:14" x14ac:dyDescent="0.25">
      <c r="A370" s="215"/>
      <c r="B370" s="6"/>
      <c r="C370" s="212"/>
      <c r="D370" s="6"/>
      <c r="E370" s="6"/>
      <c r="F370" s="6"/>
      <c r="G370" s="6"/>
      <c r="H370" s="6"/>
      <c r="I370" s="6"/>
      <c r="J370" s="6"/>
      <c r="L370" s="6"/>
      <c r="M370" s="6"/>
      <c r="N370" s="6"/>
    </row>
    <row r="371" spans="1:14" x14ac:dyDescent="0.25">
      <c r="A371" s="215"/>
      <c r="B371" s="6"/>
      <c r="C371" s="212"/>
      <c r="D371" s="6"/>
      <c r="E371" s="6"/>
      <c r="F371" s="6"/>
      <c r="G371" s="6"/>
      <c r="H371" s="6"/>
      <c r="I371" s="6"/>
      <c r="J371" s="6"/>
      <c r="L371" s="6"/>
      <c r="M371" s="6"/>
      <c r="N371" s="6"/>
    </row>
    <row r="372" spans="1:14" x14ac:dyDescent="0.25">
      <c r="A372" s="215"/>
      <c r="B372" s="6"/>
      <c r="C372" s="212"/>
      <c r="D372" s="6"/>
      <c r="E372" s="6"/>
      <c r="F372" s="6"/>
      <c r="G372" s="6"/>
      <c r="H372" s="6"/>
      <c r="I372" s="6"/>
      <c r="J372" s="6"/>
      <c r="L372" s="6"/>
      <c r="M372" s="6"/>
      <c r="N372" s="6"/>
    </row>
    <row r="373" spans="1:14" x14ac:dyDescent="0.25">
      <c r="A373" s="215"/>
      <c r="B373" s="6"/>
      <c r="C373" s="212"/>
      <c r="D373" s="6"/>
      <c r="E373" s="6"/>
      <c r="F373" s="6"/>
      <c r="G373" s="6"/>
      <c r="H373" s="6"/>
      <c r="I373" s="6"/>
      <c r="J373" s="6"/>
      <c r="L373" s="6"/>
      <c r="M373" s="6"/>
      <c r="N373" s="6"/>
    </row>
    <row r="374" spans="1:14" x14ac:dyDescent="0.25">
      <c r="A374" s="215"/>
      <c r="B374" s="6"/>
      <c r="C374" s="212"/>
      <c r="D374" s="6"/>
      <c r="E374" s="6"/>
      <c r="F374" s="6"/>
      <c r="G374" s="6"/>
      <c r="H374" s="6"/>
      <c r="I374" s="6"/>
      <c r="J374" s="6"/>
      <c r="L374" s="6"/>
      <c r="M374" s="6"/>
      <c r="N374" s="6"/>
    </row>
    <row r="375" spans="1:14" x14ac:dyDescent="0.25">
      <c r="A375" s="215"/>
      <c r="B375" s="6"/>
      <c r="C375" s="212"/>
      <c r="D375" s="6"/>
      <c r="E375" s="6"/>
      <c r="F375" s="6"/>
      <c r="G375" s="6"/>
      <c r="H375" s="6"/>
      <c r="I375" s="6"/>
      <c r="J375" s="6"/>
      <c r="L375" s="6"/>
      <c r="M375" s="6"/>
      <c r="N375" s="6"/>
    </row>
    <row r="376" spans="1:14" x14ac:dyDescent="0.25">
      <c r="A376" s="215"/>
      <c r="B376" s="6"/>
      <c r="C376" s="212"/>
      <c r="D376" s="6"/>
      <c r="E376" s="6"/>
      <c r="F376" s="6"/>
      <c r="G376" s="6"/>
      <c r="H376" s="6"/>
      <c r="I376" s="6"/>
      <c r="J376" s="6"/>
      <c r="L376" s="6"/>
      <c r="M376" s="6"/>
      <c r="N376" s="6"/>
    </row>
    <row r="377" spans="1:14" x14ac:dyDescent="0.25">
      <c r="A377" s="215"/>
      <c r="B377" s="6"/>
      <c r="C377" s="212"/>
      <c r="D377" s="6"/>
      <c r="E377" s="6"/>
      <c r="F377" s="6"/>
      <c r="G377" s="6"/>
      <c r="H377" s="6"/>
      <c r="I377" s="6"/>
      <c r="J377" s="6"/>
      <c r="L377" s="6"/>
      <c r="M377" s="6"/>
      <c r="N377" s="6"/>
    </row>
    <row r="378" spans="1:14" x14ac:dyDescent="0.25">
      <c r="A378" s="215"/>
      <c r="B378" s="6"/>
      <c r="C378" s="212"/>
      <c r="D378" s="6"/>
      <c r="E378" s="6"/>
      <c r="F378" s="6"/>
      <c r="G378" s="6"/>
      <c r="H378" s="6"/>
      <c r="I378" s="6"/>
      <c r="J378" s="6"/>
      <c r="L378" s="6"/>
      <c r="M378" s="6"/>
      <c r="N378" s="6"/>
    </row>
    <row r="379" spans="1:14" x14ac:dyDescent="0.25">
      <c r="A379" s="215"/>
      <c r="B379" s="6"/>
      <c r="C379" s="212"/>
      <c r="D379" s="6"/>
      <c r="E379" s="6"/>
      <c r="F379" s="6"/>
      <c r="G379" s="6"/>
      <c r="H379" s="6"/>
      <c r="I379" s="6"/>
      <c r="J379" s="6"/>
      <c r="L379" s="6"/>
      <c r="M379" s="6"/>
      <c r="N379" s="6"/>
    </row>
    <row r="380" spans="1:14" x14ac:dyDescent="0.25">
      <c r="A380" s="215"/>
      <c r="B380" s="6"/>
      <c r="C380" s="212"/>
      <c r="D380" s="6"/>
      <c r="E380" s="6"/>
      <c r="F380" s="6"/>
      <c r="G380" s="6"/>
      <c r="H380" s="6"/>
      <c r="I380" s="6"/>
      <c r="J380" s="6"/>
      <c r="L380" s="6"/>
      <c r="M380" s="6"/>
      <c r="N380" s="6"/>
    </row>
    <row r="381" spans="1:14" x14ac:dyDescent="0.25">
      <c r="A381" s="215"/>
      <c r="B381" s="6"/>
      <c r="C381" s="212"/>
      <c r="D381" s="6"/>
      <c r="E381" s="6"/>
      <c r="F381" s="6"/>
      <c r="G381" s="6"/>
      <c r="H381" s="6"/>
      <c r="I381" s="6"/>
      <c r="J381" s="6"/>
      <c r="L381" s="6"/>
      <c r="M381" s="6"/>
      <c r="N381" s="6"/>
    </row>
    <row r="382" spans="1:14" x14ac:dyDescent="0.25">
      <c r="A382" s="215"/>
      <c r="B382" s="6"/>
      <c r="C382" s="212"/>
      <c r="D382" s="6"/>
      <c r="E382" s="6"/>
      <c r="F382" s="6"/>
      <c r="G382" s="6"/>
      <c r="H382" s="6"/>
      <c r="I382" s="6"/>
      <c r="J382" s="6"/>
      <c r="L382" s="6"/>
      <c r="M382" s="6"/>
      <c r="N382" s="6"/>
    </row>
    <row r="383" spans="1:14" x14ac:dyDescent="0.25">
      <c r="A383" s="215"/>
      <c r="B383" s="6"/>
      <c r="C383" s="212"/>
      <c r="D383" s="6"/>
      <c r="E383" s="6"/>
      <c r="F383" s="6"/>
      <c r="G383" s="6"/>
      <c r="H383" s="6"/>
      <c r="I383" s="6"/>
      <c r="J383" s="6"/>
      <c r="L383" s="6"/>
      <c r="M383" s="6"/>
      <c r="N383" s="6"/>
    </row>
    <row r="384" spans="1:14" x14ac:dyDescent="0.25">
      <c r="A384" s="215"/>
      <c r="B384" s="6"/>
      <c r="C384" s="212"/>
      <c r="D384" s="6"/>
      <c r="E384" s="6"/>
      <c r="F384" s="6"/>
      <c r="G384" s="6"/>
      <c r="H384" s="6"/>
      <c r="I384" s="6"/>
      <c r="J384" s="6"/>
      <c r="L384" s="6"/>
      <c r="M384" s="6"/>
      <c r="N384" s="6"/>
    </row>
    <row r="385" spans="1:14" x14ac:dyDescent="0.25">
      <c r="A385" s="215"/>
      <c r="B385" s="6"/>
      <c r="C385" s="212"/>
      <c r="D385" s="6"/>
      <c r="E385" s="6"/>
      <c r="F385" s="6"/>
      <c r="G385" s="6"/>
      <c r="H385" s="6"/>
      <c r="I385" s="6"/>
      <c r="J385" s="6"/>
      <c r="L385" s="6"/>
      <c r="M385" s="6"/>
      <c r="N385" s="6"/>
    </row>
    <row r="386" spans="1:14" x14ac:dyDescent="0.25">
      <c r="A386" s="215"/>
      <c r="B386" s="6"/>
      <c r="C386" s="212"/>
      <c r="D386" s="6"/>
      <c r="E386" s="6"/>
      <c r="F386" s="6"/>
      <c r="G386" s="6"/>
      <c r="H386" s="6"/>
      <c r="I386" s="6"/>
      <c r="J386" s="6"/>
      <c r="L386" s="6"/>
      <c r="M386" s="6"/>
      <c r="N386" s="6"/>
    </row>
    <row r="387" spans="1:14" x14ac:dyDescent="0.25">
      <c r="A387" s="215"/>
      <c r="B387" s="6"/>
      <c r="C387" s="212"/>
      <c r="D387" s="6"/>
      <c r="E387" s="6"/>
      <c r="F387" s="6"/>
      <c r="G387" s="6"/>
      <c r="H387" s="6"/>
      <c r="I387" s="6"/>
      <c r="J387" s="6"/>
      <c r="L387" s="6"/>
      <c r="M387" s="6"/>
      <c r="N387" s="6"/>
    </row>
    <row r="388" spans="1:14" x14ac:dyDescent="0.25">
      <c r="A388" s="215"/>
      <c r="B388" s="6"/>
      <c r="C388" s="212"/>
      <c r="D388" s="6"/>
      <c r="E388" s="6"/>
      <c r="F388" s="6"/>
      <c r="G388" s="6"/>
      <c r="H388" s="6"/>
      <c r="I388" s="6"/>
      <c r="J388" s="6"/>
      <c r="L388" s="6"/>
      <c r="M388" s="6"/>
      <c r="N388" s="6"/>
    </row>
    <row r="389" spans="1:14" x14ac:dyDescent="0.25">
      <c r="A389" s="215"/>
      <c r="B389" s="6"/>
      <c r="C389" s="212"/>
      <c r="D389" s="6"/>
      <c r="E389" s="6"/>
      <c r="F389" s="6"/>
      <c r="G389" s="6"/>
      <c r="H389" s="6"/>
      <c r="I389" s="6"/>
      <c r="J389" s="6"/>
      <c r="L389" s="6"/>
      <c r="M389" s="6"/>
      <c r="N389" s="6"/>
    </row>
    <row r="390" spans="1:14" x14ac:dyDescent="0.25">
      <c r="A390" s="215"/>
      <c r="B390" s="6"/>
      <c r="C390" s="212"/>
      <c r="D390" s="6"/>
      <c r="E390" s="6"/>
      <c r="F390" s="6"/>
      <c r="G390" s="6"/>
      <c r="H390" s="6"/>
      <c r="I390" s="6"/>
      <c r="J390" s="6"/>
      <c r="L390" s="6"/>
      <c r="M390" s="6"/>
      <c r="N390" s="6"/>
    </row>
    <row r="391" spans="1:14" x14ac:dyDescent="0.25">
      <c r="A391" s="215"/>
      <c r="B391" s="6"/>
      <c r="C391" s="212"/>
      <c r="D391" s="6"/>
      <c r="E391" s="6"/>
      <c r="F391" s="6"/>
      <c r="G391" s="6"/>
      <c r="H391" s="6"/>
      <c r="I391" s="6"/>
      <c r="J391" s="6"/>
      <c r="L391" s="6"/>
      <c r="M391" s="6"/>
      <c r="N391" s="6"/>
    </row>
    <row r="392" spans="1:14" x14ac:dyDescent="0.25">
      <c r="A392" s="215"/>
      <c r="B392" s="6"/>
      <c r="C392" s="212"/>
      <c r="D392" s="6"/>
      <c r="E392" s="6"/>
      <c r="F392" s="6"/>
      <c r="G392" s="6"/>
      <c r="H392" s="6"/>
      <c r="I392" s="6"/>
      <c r="J392" s="6"/>
      <c r="L392" s="6"/>
      <c r="M392" s="6"/>
      <c r="N392" s="6"/>
    </row>
    <row r="393" spans="1:14" x14ac:dyDescent="0.25">
      <c r="A393" s="215"/>
      <c r="B393" s="6"/>
      <c r="C393" s="212"/>
      <c r="D393" s="6"/>
      <c r="E393" s="6"/>
      <c r="F393" s="6"/>
      <c r="G393" s="6"/>
      <c r="H393" s="6"/>
      <c r="I393" s="6"/>
      <c r="J393" s="6"/>
      <c r="L393" s="6"/>
      <c r="M393" s="6"/>
      <c r="N393" s="6"/>
    </row>
    <row r="394" spans="1:14" x14ac:dyDescent="0.25">
      <c r="A394" s="215"/>
      <c r="B394" s="6"/>
      <c r="C394" s="212"/>
      <c r="D394" s="6"/>
      <c r="E394" s="6"/>
      <c r="F394" s="6"/>
      <c r="G394" s="6"/>
      <c r="H394" s="6"/>
      <c r="I394" s="6"/>
      <c r="J394" s="6"/>
      <c r="L394" s="6"/>
      <c r="M394" s="6"/>
      <c r="N394" s="6"/>
    </row>
    <row r="395" spans="1:14" x14ac:dyDescent="0.25">
      <c r="A395" s="215"/>
      <c r="B395" s="6"/>
      <c r="C395" s="212"/>
      <c r="D395" s="6"/>
      <c r="E395" s="6"/>
      <c r="F395" s="6"/>
      <c r="G395" s="6"/>
      <c r="H395" s="6"/>
      <c r="I395" s="6"/>
      <c r="J395" s="6"/>
      <c r="L395" s="6"/>
      <c r="M395" s="6"/>
      <c r="N395" s="6"/>
    </row>
    <row r="396" spans="1:14" x14ac:dyDescent="0.25">
      <c r="A396" s="215"/>
      <c r="B396" s="6"/>
      <c r="C396" s="212"/>
      <c r="D396" s="6"/>
      <c r="E396" s="6"/>
      <c r="F396" s="6"/>
      <c r="G396" s="6"/>
      <c r="H396" s="6"/>
      <c r="I396" s="6"/>
      <c r="J396" s="6"/>
      <c r="L396" s="6"/>
      <c r="M396" s="6"/>
      <c r="N396" s="6"/>
    </row>
    <row r="397" spans="1:14" x14ac:dyDescent="0.25">
      <c r="A397" s="215"/>
      <c r="B397" s="6"/>
      <c r="C397" s="212"/>
      <c r="D397" s="6"/>
      <c r="E397" s="6"/>
      <c r="F397" s="6"/>
      <c r="G397" s="6"/>
      <c r="H397" s="6"/>
      <c r="I397" s="6"/>
      <c r="J397" s="6"/>
      <c r="L397" s="6"/>
      <c r="M397" s="6"/>
      <c r="N397" s="6"/>
    </row>
    <row r="398" spans="1:14" x14ac:dyDescent="0.25">
      <c r="A398" s="215"/>
      <c r="B398" s="6"/>
      <c r="C398" s="212"/>
      <c r="D398" s="6"/>
      <c r="E398" s="6"/>
      <c r="F398" s="6"/>
      <c r="G398" s="6"/>
      <c r="H398" s="6"/>
      <c r="I398" s="6"/>
      <c r="J398" s="6"/>
      <c r="L398" s="6"/>
      <c r="M398" s="6"/>
      <c r="N398" s="6"/>
    </row>
    <row r="399" spans="1:14" x14ac:dyDescent="0.25">
      <c r="A399" s="215"/>
      <c r="B399" s="6"/>
      <c r="C399" s="212"/>
      <c r="D399" s="6"/>
      <c r="E399" s="6"/>
      <c r="F399" s="6"/>
      <c r="G399" s="6"/>
      <c r="H399" s="6"/>
      <c r="I399" s="6"/>
      <c r="J399" s="6"/>
      <c r="L399" s="6"/>
      <c r="M399" s="6"/>
      <c r="N399" s="6"/>
    </row>
    <row r="400" spans="1:14" x14ac:dyDescent="0.25">
      <c r="A400" s="215"/>
      <c r="B400" s="6"/>
      <c r="C400" s="212"/>
      <c r="D400" s="6"/>
      <c r="E400" s="6"/>
      <c r="F400" s="6"/>
      <c r="G400" s="6"/>
      <c r="H400" s="6"/>
      <c r="I400" s="6"/>
      <c r="J400" s="6"/>
      <c r="L400" s="6"/>
      <c r="M400" s="6"/>
      <c r="N400" s="6"/>
    </row>
    <row r="401" spans="1:14" x14ac:dyDescent="0.25">
      <c r="A401" s="215"/>
      <c r="B401" s="6"/>
      <c r="C401" s="212"/>
      <c r="D401" s="6"/>
      <c r="E401" s="6"/>
      <c r="F401" s="6"/>
      <c r="G401" s="6"/>
      <c r="H401" s="6"/>
      <c r="I401" s="6"/>
      <c r="J401" s="6"/>
      <c r="L401" s="6"/>
      <c r="M401" s="6"/>
      <c r="N401" s="6"/>
    </row>
    <row r="402" spans="1:14" x14ac:dyDescent="0.25">
      <c r="A402" s="215"/>
      <c r="B402" s="6"/>
      <c r="C402" s="212"/>
      <c r="D402" s="6"/>
      <c r="E402" s="6"/>
      <c r="F402" s="6"/>
      <c r="G402" s="6"/>
      <c r="H402" s="6"/>
      <c r="I402" s="6"/>
      <c r="J402" s="6"/>
      <c r="L402" s="6"/>
      <c r="M402" s="6"/>
      <c r="N402" s="6"/>
    </row>
    <row r="403" spans="1:14" x14ac:dyDescent="0.25">
      <c r="A403" s="215"/>
      <c r="B403" s="6"/>
      <c r="C403" s="212"/>
      <c r="D403" s="6"/>
      <c r="E403" s="6"/>
      <c r="F403" s="6"/>
      <c r="G403" s="6"/>
      <c r="H403" s="6"/>
      <c r="I403" s="6"/>
      <c r="J403" s="6"/>
      <c r="L403" s="6"/>
      <c r="M403" s="6"/>
      <c r="N403" s="6"/>
    </row>
    <row r="404" spans="1:14" x14ac:dyDescent="0.25">
      <c r="A404" s="215"/>
      <c r="B404" s="6"/>
      <c r="C404" s="212"/>
      <c r="D404" s="6"/>
      <c r="E404" s="6"/>
      <c r="F404" s="6"/>
      <c r="G404" s="6"/>
      <c r="H404" s="6"/>
      <c r="I404" s="6"/>
      <c r="J404" s="6"/>
      <c r="L404" s="6"/>
      <c r="M404" s="6"/>
      <c r="N404" s="6"/>
    </row>
    <row r="405" spans="1:14" x14ac:dyDescent="0.25">
      <c r="A405" s="215"/>
      <c r="B405" s="6"/>
      <c r="C405" s="212"/>
      <c r="D405" s="6"/>
      <c r="E405" s="6"/>
      <c r="F405" s="6"/>
      <c r="G405" s="6"/>
      <c r="H405" s="6"/>
      <c r="I405" s="6"/>
      <c r="J405" s="6"/>
      <c r="L405" s="6"/>
      <c r="M405" s="6"/>
      <c r="N405" s="6"/>
    </row>
    <row r="406" spans="1:14" x14ac:dyDescent="0.25">
      <c r="A406" s="215"/>
      <c r="B406" s="6"/>
      <c r="C406" s="212"/>
      <c r="D406" s="6"/>
      <c r="E406" s="6"/>
      <c r="F406" s="6"/>
      <c r="G406" s="6"/>
      <c r="H406" s="6"/>
      <c r="I406" s="6"/>
      <c r="J406" s="6"/>
      <c r="L406" s="6"/>
      <c r="M406" s="6"/>
      <c r="N406" s="6"/>
    </row>
    <row r="407" spans="1:14" x14ac:dyDescent="0.25">
      <c r="A407" s="215"/>
      <c r="B407" s="6"/>
      <c r="C407" s="212"/>
      <c r="D407" s="6"/>
      <c r="E407" s="6"/>
      <c r="F407" s="6"/>
      <c r="G407" s="6"/>
      <c r="H407" s="6"/>
      <c r="I407" s="6"/>
      <c r="J407" s="6"/>
      <c r="L407" s="6"/>
      <c r="M407" s="6"/>
      <c r="N407" s="6"/>
    </row>
    <row r="408" spans="1:14" x14ac:dyDescent="0.25">
      <c r="A408" s="215"/>
      <c r="B408" s="6"/>
      <c r="C408" s="212"/>
      <c r="D408" s="6"/>
      <c r="E408" s="6"/>
      <c r="F408" s="6"/>
      <c r="G408" s="6"/>
      <c r="H408" s="6"/>
      <c r="I408" s="6"/>
      <c r="J408" s="6"/>
      <c r="L408" s="6"/>
      <c r="M408" s="6"/>
      <c r="N408" s="6"/>
    </row>
    <row r="409" spans="1:14" x14ac:dyDescent="0.25">
      <c r="A409" s="215"/>
      <c r="B409" s="6"/>
      <c r="C409" s="212"/>
      <c r="D409" s="6"/>
      <c r="E409" s="6"/>
      <c r="F409" s="6"/>
      <c r="G409" s="6"/>
      <c r="H409" s="6"/>
      <c r="I409" s="6"/>
      <c r="J409" s="6"/>
      <c r="L409" s="6"/>
      <c r="M409" s="6"/>
      <c r="N409" s="6"/>
    </row>
    <row r="410" spans="1:14" x14ac:dyDescent="0.25">
      <c r="A410" s="215"/>
      <c r="B410" s="6"/>
      <c r="C410" s="212"/>
      <c r="D410" s="6"/>
      <c r="E410" s="6"/>
      <c r="F410" s="6"/>
      <c r="G410" s="6"/>
      <c r="H410" s="6"/>
      <c r="I410" s="6"/>
      <c r="J410" s="6"/>
      <c r="L410" s="6"/>
      <c r="M410" s="6"/>
      <c r="N410" s="6"/>
    </row>
    <row r="411" spans="1:14" x14ac:dyDescent="0.25">
      <c r="A411" s="215"/>
      <c r="B411" s="6"/>
      <c r="C411" s="212"/>
      <c r="D411" s="6"/>
      <c r="E411" s="6"/>
      <c r="F411" s="6"/>
      <c r="G411" s="6"/>
      <c r="H411" s="6"/>
      <c r="I411" s="6"/>
      <c r="J411" s="6"/>
      <c r="L411" s="6"/>
      <c r="M411" s="6"/>
      <c r="N411" s="6"/>
    </row>
    <row r="412" spans="1:14" x14ac:dyDescent="0.25">
      <c r="A412" s="215"/>
      <c r="B412" s="6"/>
      <c r="C412" s="212"/>
      <c r="D412" s="6"/>
      <c r="E412" s="6"/>
      <c r="F412" s="6"/>
      <c r="G412" s="6"/>
      <c r="H412" s="6"/>
      <c r="I412" s="6"/>
      <c r="J412" s="6"/>
      <c r="L412" s="6"/>
      <c r="M412" s="6"/>
      <c r="N412" s="6"/>
    </row>
    <row r="413" spans="1:14" x14ac:dyDescent="0.25">
      <c r="A413" s="215"/>
      <c r="B413" s="6"/>
      <c r="C413" s="212"/>
      <c r="D413" s="6"/>
      <c r="E413" s="6"/>
      <c r="F413" s="6"/>
      <c r="G413" s="6"/>
      <c r="H413" s="6"/>
      <c r="I413" s="6"/>
      <c r="J413" s="6"/>
      <c r="L413" s="6"/>
      <c r="M413" s="6"/>
      <c r="N413" s="6"/>
    </row>
    <row r="414" spans="1:14" x14ac:dyDescent="0.25">
      <c r="A414" s="215"/>
      <c r="B414" s="6"/>
      <c r="C414" s="212"/>
      <c r="D414" s="6"/>
      <c r="E414" s="6"/>
      <c r="F414" s="6"/>
      <c r="G414" s="6"/>
      <c r="H414" s="6"/>
      <c r="I414" s="6"/>
      <c r="J414" s="6"/>
      <c r="L414" s="6"/>
      <c r="M414" s="6"/>
      <c r="N414" s="6"/>
    </row>
    <row r="415" spans="1:14" x14ac:dyDescent="0.25">
      <c r="A415" s="215"/>
      <c r="B415" s="6"/>
      <c r="C415" s="212"/>
      <c r="D415" s="6"/>
      <c r="E415" s="6"/>
      <c r="F415" s="6"/>
      <c r="G415" s="6"/>
      <c r="H415" s="6"/>
      <c r="I415" s="6"/>
      <c r="J415" s="6"/>
      <c r="L415" s="6"/>
      <c r="M415" s="6"/>
      <c r="N415" s="6"/>
    </row>
    <row r="416" spans="1:14" x14ac:dyDescent="0.25">
      <c r="A416" s="215"/>
      <c r="B416" s="6"/>
      <c r="C416" s="212"/>
      <c r="D416" s="6"/>
      <c r="E416" s="6"/>
      <c r="F416" s="6"/>
      <c r="G416" s="6"/>
      <c r="H416" s="6"/>
      <c r="I416" s="6"/>
      <c r="J416" s="6"/>
      <c r="L416" s="6"/>
      <c r="M416" s="6"/>
      <c r="N416" s="6"/>
    </row>
    <row r="417" spans="1:14" x14ac:dyDescent="0.25">
      <c r="A417" s="215"/>
      <c r="B417" s="6"/>
      <c r="C417" s="212"/>
      <c r="D417" s="6"/>
      <c r="E417" s="6"/>
      <c r="F417" s="6"/>
      <c r="G417" s="6"/>
      <c r="H417" s="6"/>
      <c r="I417" s="6"/>
      <c r="J417" s="6"/>
      <c r="L417" s="6"/>
      <c r="M417" s="6"/>
      <c r="N417" s="6"/>
    </row>
    <row r="418" spans="1:14" x14ac:dyDescent="0.25">
      <c r="A418" s="215"/>
      <c r="B418" s="6"/>
      <c r="C418" s="212"/>
      <c r="D418" s="6"/>
      <c r="E418" s="6"/>
      <c r="F418" s="6"/>
      <c r="G418" s="6"/>
      <c r="H418" s="6"/>
      <c r="I418" s="6"/>
      <c r="J418" s="6"/>
      <c r="L418" s="6"/>
      <c r="M418" s="6"/>
      <c r="N418" s="6"/>
    </row>
    <row r="419" spans="1:14" x14ac:dyDescent="0.25">
      <c r="A419" s="215"/>
      <c r="B419" s="6"/>
      <c r="C419" s="212"/>
      <c r="D419" s="6"/>
      <c r="E419" s="6"/>
      <c r="F419" s="6"/>
      <c r="G419" s="6"/>
      <c r="H419" s="6"/>
      <c r="I419" s="6"/>
      <c r="J419" s="6"/>
      <c r="L419" s="6"/>
      <c r="M419" s="6"/>
      <c r="N419" s="6"/>
    </row>
    <row r="420" spans="1:14" x14ac:dyDescent="0.25">
      <c r="A420" s="215"/>
      <c r="B420" s="6"/>
      <c r="C420" s="212"/>
      <c r="D420" s="6"/>
      <c r="E420" s="6"/>
      <c r="F420" s="6"/>
      <c r="G420" s="6"/>
      <c r="H420" s="6"/>
      <c r="I420" s="6"/>
      <c r="J420" s="6"/>
      <c r="L420" s="6"/>
      <c r="M420" s="6"/>
      <c r="N420" s="6"/>
    </row>
    <row r="421" spans="1:14" x14ac:dyDescent="0.25">
      <c r="A421" s="215"/>
      <c r="B421" s="6"/>
      <c r="C421" s="212"/>
      <c r="D421" s="6"/>
      <c r="E421" s="6"/>
      <c r="F421" s="6"/>
      <c r="G421" s="6"/>
      <c r="H421" s="6"/>
      <c r="I421" s="6"/>
      <c r="J421" s="6"/>
      <c r="L421" s="6"/>
      <c r="M421" s="6"/>
      <c r="N421" s="6"/>
    </row>
    <row r="422" spans="1:14" x14ac:dyDescent="0.25">
      <c r="A422" s="215"/>
      <c r="B422" s="6"/>
      <c r="C422" s="212"/>
      <c r="D422" s="6"/>
      <c r="E422" s="6"/>
      <c r="F422" s="6"/>
      <c r="G422" s="6"/>
      <c r="H422" s="6"/>
      <c r="I422" s="6"/>
      <c r="J422" s="6"/>
      <c r="L422" s="6"/>
      <c r="M422" s="6"/>
      <c r="N422" s="6"/>
    </row>
    <row r="423" spans="1:14" x14ac:dyDescent="0.25">
      <c r="A423" s="215"/>
      <c r="B423" s="6"/>
      <c r="C423" s="212"/>
      <c r="D423" s="6"/>
      <c r="E423" s="6"/>
      <c r="F423" s="6"/>
      <c r="G423" s="6"/>
      <c r="H423" s="6"/>
      <c r="I423" s="6"/>
      <c r="J423" s="6"/>
      <c r="L423" s="6"/>
      <c r="M423" s="6"/>
      <c r="N423" s="6"/>
    </row>
    <row r="424" spans="1:14" x14ac:dyDescent="0.25">
      <c r="A424" s="215"/>
      <c r="B424" s="6"/>
      <c r="C424" s="212"/>
      <c r="D424" s="6"/>
      <c r="E424" s="6"/>
      <c r="F424" s="6"/>
      <c r="G424" s="6"/>
      <c r="H424" s="6"/>
      <c r="I424" s="6"/>
      <c r="J424" s="6"/>
      <c r="L424" s="6"/>
      <c r="M424" s="6"/>
      <c r="N424" s="6"/>
    </row>
    <row r="425" spans="1:14" x14ac:dyDescent="0.25">
      <c r="A425" s="215"/>
      <c r="B425" s="6"/>
      <c r="C425" s="212"/>
      <c r="D425" s="6"/>
      <c r="E425" s="6"/>
      <c r="F425" s="6"/>
      <c r="G425" s="6"/>
      <c r="H425" s="6"/>
      <c r="I425" s="6"/>
      <c r="J425" s="6"/>
      <c r="L425" s="6"/>
      <c r="M425" s="6"/>
      <c r="N425" s="6"/>
    </row>
    <row r="426" spans="1:14" x14ac:dyDescent="0.25">
      <c r="A426" s="215"/>
      <c r="B426" s="6"/>
      <c r="C426" s="212"/>
      <c r="D426" s="6"/>
      <c r="E426" s="6"/>
      <c r="F426" s="6"/>
      <c r="G426" s="6"/>
      <c r="H426" s="6"/>
      <c r="I426" s="6"/>
      <c r="J426" s="6"/>
      <c r="L426" s="6"/>
      <c r="M426" s="6"/>
      <c r="N426" s="6"/>
    </row>
    <row r="427" spans="1:14" x14ac:dyDescent="0.25">
      <c r="A427" s="215"/>
      <c r="B427" s="6"/>
      <c r="C427" s="212"/>
      <c r="D427" s="6"/>
      <c r="E427" s="6"/>
      <c r="F427" s="6"/>
      <c r="G427" s="6"/>
      <c r="H427" s="6"/>
      <c r="I427" s="6"/>
      <c r="J427" s="6"/>
      <c r="L427" s="6"/>
      <c r="M427" s="6"/>
      <c r="N427" s="6"/>
    </row>
    <row r="428" spans="1:14" x14ac:dyDescent="0.25">
      <c r="A428" s="215"/>
      <c r="B428" s="6"/>
      <c r="C428" s="212"/>
      <c r="D428" s="6"/>
      <c r="E428" s="6"/>
      <c r="F428" s="6"/>
      <c r="G428" s="6"/>
      <c r="H428" s="6"/>
      <c r="I428" s="6"/>
      <c r="J428" s="6"/>
      <c r="L428" s="6"/>
      <c r="M428" s="6"/>
      <c r="N428" s="6"/>
    </row>
    <row r="429" spans="1:14" x14ac:dyDescent="0.25">
      <c r="A429" s="215"/>
      <c r="B429" s="6"/>
      <c r="C429" s="212"/>
      <c r="D429" s="6"/>
      <c r="E429" s="6"/>
      <c r="F429" s="6"/>
      <c r="G429" s="6"/>
      <c r="H429" s="6"/>
      <c r="I429" s="6"/>
      <c r="J429" s="6"/>
      <c r="L429" s="6"/>
      <c r="M429" s="6"/>
      <c r="N429" s="6"/>
    </row>
    <row r="430" spans="1:14" x14ac:dyDescent="0.25">
      <c r="A430" s="215"/>
      <c r="B430" s="6"/>
      <c r="C430" s="212"/>
      <c r="D430" s="6"/>
      <c r="E430" s="6"/>
      <c r="F430" s="6"/>
      <c r="G430" s="6"/>
      <c r="H430" s="6"/>
      <c r="I430" s="6"/>
      <c r="J430" s="6"/>
      <c r="L430" s="6"/>
      <c r="M430" s="6"/>
      <c r="N430" s="6"/>
    </row>
    <row r="431" spans="1:14" x14ac:dyDescent="0.25">
      <c r="C431" s="213"/>
    </row>
    <row r="432" spans="1:14" x14ac:dyDescent="0.25">
      <c r="C432" s="213"/>
    </row>
    <row r="433" spans="3:3" x14ac:dyDescent="0.25">
      <c r="C433" s="213"/>
    </row>
    <row r="434" spans="3:3" x14ac:dyDescent="0.25">
      <c r="C434" s="213"/>
    </row>
    <row r="435" spans="3:3" x14ac:dyDescent="0.25">
      <c r="C435" s="213"/>
    </row>
    <row r="436" spans="3:3" x14ac:dyDescent="0.25">
      <c r="C436" s="213"/>
    </row>
    <row r="437" spans="3:3" x14ac:dyDescent="0.25">
      <c r="C437" s="213"/>
    </row>
    <row r="438" spans="3:3" x14ac:dyDescent="0.25">
      <c r="C438" s="213"/>
    </row>
    <row r="439" spans="3:3" x14ac:dyDescent="0.25">
      <c r="C439" s="213"/>
    </row>
    <row r="440" spans="3:3" x14ac:dyDescent="0.25">
      <c r="C440" s="213"/>
    </row>
    <row r="441" spans="3:3" x14ac:dyDescent="0.25">
      <c r="C441" s="213"/>
    </row>
    <row r="442" spans="3:3" x14ac:dyDescent="0.25">
      <c r="C442" s="213"/>
    </row>
    <row r="443" spans="3:3" x14ac:dyDescent="0.25">
      <c r="C443" s="213"/>
    </row>
    <row r="444" spans="3:3" x14ac:dyDescent="0.25">
      <c r="C444" s="213"/>
    </row>
    <row r="445" spans="3:3" x14ac:dyDescent="0.25">
      <c r="C445" s="213"/>
    </row>
    <row r="446" spans="3:3" x14ac:dyDescent="0.25">
      <c r="C446" s="213"/>
    </row>
    <row r="447" spans="3:3" x14ac:dyDescent="0.25">
      <c r="C447" s="213"/>
    </row>
    <row r="448" spans="3:3" x14ac:dyDescent="0.25">
      <c r="C448" s="213"/>
    </row>
    <row r="449" spans="3:3" x14ac:dyDescent="0.25">
      <c r="C449" s="213"/>
    </row>
    <row r="450" spans="3:3" x14ac:dyDescent="0.25">
      <c r="C450" s="213"/>
    </row>
    <row r="451" spans="3:3" x14ac:dyDescent="0.25">
      <c r="C451" s="213"/>
    </row>
    <row r="452" spans="3:3" x14ac:dyDescent="0.25">
      <c r="C452" s="213"/>
    </row>
    <row r="453" spans="3:3" x14ac:dyDescent="0.25">
      <c r="C453" s="213"/>
    </row>
    <row r="454" spans="3:3" x14ac:dyDescent="0.25">
      <c r="C454" s="213"/>
    </row>
    <row r="455" spans="3:3" x14ac:dyDescent="0.25">
      <c r="C455" s="213"/>
    </row>
    <row r="456" spans="3:3" x14ac:dyDescent="0.25">
      <c r="C456" s="213"/>
    </row>
    <row r="457" spans="3:3" x14ac:dyDescent="0.25">
      <c r="C457" s="213"/>
    </row>
    <row r="458" spans="3:3" x14ac:dyDescent="0.25">
      <c r="C458" s="213"/>
    </row>
    <row r="459" spans="3:3" x14ac:dyDescent="0.25">
      <c r="C459" s="213"/>
    </row>
    <row r="460" spans="3:3" x14ac:dyDescent="0.25">
      <c r="C460" s="213"/>
    </row>
    <row r="461" spans="3:3" x14ac:dyDescent="0.25">
      <c r="C461" s="213"/>
    </row>
    <row r="462" spans="3:3" x14ac:dyDescent="0.25">
      <c r="C462" s="213"/>
    </row>
    <row r="463" spans="3:3" x14ac:dyDescent="0.25">
      <c r="C463" s="213"/>
    </row>
    <row r="464" spans="3:3" x14ac:dyDescent="0.25">
      <c r="C464" s="213"/>
    </row>
    <row r="465" spans="3:3" x14ac:dyDescent="0.25">
      <c r="C465" s="213"/>
    </row>
    <row r="466" spans="3:3" x14ac:dyDescent="0.25">
      <c r="C466" s="213"/>
    </row>
    <row r="467" spans="3:3" x14ac:dyDescent="0.25">
      <c r="C467" s="213"/>
    </row>
    <row r="468" spans="3:3" x14ac:dyDescent="0.25">
      <c r="C468" s="213"/>
    </row>
    <row r="469" spans="3:3" x14ac:dyDescent="0.25">
      <c r="C469" s="213"/>
    </row>
    <row r="470" spans="3:3" x14ac:dyDescent="0.25">
      <c r="C470" s="213"/>
    </row>
    <row r="471" spans="3:3" x14ac:dyDescent="0.25">
      <c r="C471" s="213"/>
    </row>
    <row r="472" spans="3:3" x14ac:dyDescent="0.25">
      <c r="C472" s="213"/>
    </row>
    <row r="473" spans="3:3" x14ac:dyDescent="0.25">
      <c r="C473" s="213"/>
    </row>
    <row r="474" spans="3:3" x14ac:dyDescent="0.25">
      <c r="C474" s="213"/>
    </row>
    <row r="475" spans="3:3" x14ac:dyDescent="0.25">
      <c r="C475" s="213"/>
    </row>
    <row r="476" spans="3:3" x14ac:dyDescent="0.25">
      <c r="C476" s="213"/>
    </row>
    <row r="477" spans="3:3" x14ac:dyDescent="0.25">
      <c r="C477" s="213"/>
    </row>
    <row r="478" spans="3:3" x14ac:dyDescent="0.25">
      <c r="C478" s="213"/>
    </row>
    <row r="479" spans="3:3" x14ac:dyDescent="0.25">
      <c r="C479" s="213"/>
    </row>
    <row r="480" spans="3:3" x14ac:dyDescent="0.25">
      <c r="C480" s="213"/>
    </row>
    <row r="481" spans="3:3" x14ac:dyDescent="0.25">
      <c r="C481" s="213"/>
    </row>
    <row r="482" spans="3:3" x14ac:dyDescent="0.25">
      <c r="C482" s="213"/>
    </row>
    <row r="483" spans="3:3" x14ac:dyDescent="0.25">
      <c r="C483" s="213"/>
    </row>
    <row r="484" spans="3:3" x14ac:dyDescent="0.25">
      <c r="C484" s="213"/>
    </row>
    <row r="485" spans="3:3" x14ac:dyDescent="0.25">
      <c r="C485" s="213"/>
    </row>
    <row r="486" spans="3:3" x14ac:dyDescent="0.25">
      <c r="C486" s="213"/>
    </row>
    <row r="487" spans="3:3" x14ac:dyDescent="0.25">
      <c r="C487" s="213"/>
    </row>
    <row r="488" spans="3:3" x14ac:dyDescent="0.25">
      <c r="C488" s="213"/>
    </row>
    <row r="489" spans="3:3" x14ac:dyDescent="0.25">
      <c r="C489" s="213"/>
    </row>
    <row r="490" spans="3:3" x14ac:dyDescent="0.25">
      <c r="C490" s="213"/>
    </row>
    <row r="491" spans="3:3" x14ac:dyDescent="0.25">
      <c r="C491" s="213"/>
    </row>
    <row r="492" spans="3:3" x14ac:dyDescent="0.25">
      <c r="C492" s="213"/>
    </row>
    <row r="493" spans="3:3" x14ac:dyDescent="0.25">
      <c r="C493" s="213"/>
    </row>
    <row r="494" spans="3:3" x14ac:dyDescent="0.25">
      <c r="C494" s="213"/>
    </row>
    <row r="495" spans="3:3" x14ac:dyDescent="0.25">
      <c r="C495" s="213"/>
    </row>
    <row r="496" spans="3:3" x14ac:dyDescent="0.25">
      <c r="C496" s="213"/>
    </row>
    <row r="497" spans="3:3" x14ac:dyDescent="0.25">
      <c r="C497" s="213"/>
    </row>
    <row r="498" spans="3:3" x14ac:dyDescent="0.25">
      <c r="C498" s="213"/>
    </row>
    <row r="499" spans="3:3" x14ac:dyDescent="0.25">
      <c r="C499" s="213"/>
    </row>
    <row r="500" spans="3:3" x14ac:dyDescent="0.25">
      <c r="C500" s="213"/>
    </row>
    <row r="501" spans="3:3" x14ac:dyDescent="0.25">
      <c r="C501" s="213"/>
    </row>
    <row r="502" spans="3:3" x14ac:dyDescent="0.25">
      <c r="C502" s="213"/>
    </row>
    <row r="503" spans="3:3" x14ac:dyDescent="0.25">
      <c r="C503" s="213"/>
    </row>
    <row r="504" spans="3:3" x14ac:dyDescent="0.25">
      <c r="C504" s="213"/>
    </row>
    <row r="505" spans="3:3" x14ac:dyDescent="0.25">
      <c r="C505" s="213"/>
    </row>
    <row r="506" spans="3:3" x14ac:dyDescent="0.25">
      <c r="C506" s="213"/>
    </row>
    <row r="507" spans="3:3" x14ac:dyDescent="0.25">
      <c r="C507" s="213"/>
    </row>
    <row r="508" spans="3:3" x14ac:dyDescent="0.25">
      <c r="C508" s="213"/>
    </row>
    <row r="509" spans="3:3" x14ac:dyDescent="0.25">
      <c r="C509" s="213"/>
    </row>
    <row r="510" spans="3:3" x14ac:dyDescent="0.25">
      <c r="C510" s="213"/>
    </row>
    <row r="511" spans="3:3" x14ac:dyDescent="0.25">
      <c r="C511" s="213"/>
    </row>
    <row r="512" spans="3:3" x14ac:dyDescent="0.25">
      <c r="C512" s="213"/>
    </row>
    <row r="513" spans="3:3" x14ac:dyDescent="0.25">
      <c r="C513" s="213"/>
    </row>
    <row r="514" spans="3:3" x14ac:dyDescent="0.25">
      <c r="C514" s="213"/>
    </row>
    <row r="515" spans="3:3" x14ac:dyDescent="0.25">
      <c r="C515" s="213"/>
    </row>
    <row r="516" spans="3:3" x14ac:dyDescent="0.25">
      <c r="C516" s="213"/>
    </row>
    <row r="517" spans="3:3" x14ac:dyDescent="0.25">
      <c r="C517" s="213"/>
    </row>
    <row r="518" spans="3:3" x14ac:dyDescent="0.25">
      <c r="C518" s="213"/>
    </row>
    <row r="519" spans="3:3" x14ac:dyDescent="0.25">
      <c r="C519" s="213"/>
    </row>
    <row r="520" spans="3:3" x14ac:dyDescent="0.25">
      <c r="C520" s="213"/>
    </row>
    <row r="521" spans="3:3" x14ac:dyDescent="0.25">
      <c r="C521" s="213"/>
    </row>
    <row r="522" spans="3:3" x14ac:dyDescent="0.25">
      <c r="C522" s="213"/>
    </row>
    <row r="523" spans="3:3" x14ac:dyDescent="0.25">
      <c r="C523" s="213"/>
    </row>
    <row r="524" spans="3:3" x14ac:dyDescent="0.25">
      <c r="C524" s="213"/>
    </row>
    <row r="525" spans="3:3" x14ac:dyDescent="0.25">
      <c r="C525" s="213"/>
    </row>
    <row r="526" spans="3:3" x14ac:dyDescent="0.25">
      <c r="C526" s="213"/>
    </row>
    <row r="527" spans="3:3" x14ac:dyDescent="0.25">
      <c r="C527" s="213"/>
    </row>
    <row r="528" spans="3:3" x14ac:dyDescent="0.25">
      <c r="C528" s="213"/>
    </row>
    <row r="529" spans="3:3" x14ac:dyDescent="0.25">
      <c r="C529" s="213"/>
    </row>
    <row r="530" spans="3:3" x14ac:dyDescent="0.25">
      <c r="C530" s="213"/>
    </row>
    <row r="531" spans="3:3" x14ac:dyDescent="0.25">
      <c r="C531" s="213"/>
    </row>
    <row r="532" spans="3:3" x14ac:dyDescent="0.25">
      <c r="C532" s="213"/>
    </row>
    <row r="533" spans="3:3" x14ac:dyDescent="0.25">
      <c r="C533" s="213"/>
    </row>
    <row r="534" spans="3:3" x14ac:dyDescent="0.25">
      <c r="C534" s="213"/>
    </row>
    <row r="535" spans="3:3" x14ac:dyDescent="0.25">
      <c r="C535" s="213"/>
    </row>
    <row r="536" spans="3:3" x14ac:dyDescent="0.25">
      <c r="C536" s="213"/>
    </row>
    <row r="537" spans="3:3" x14ac:dyDescent="0.25">
      <c r="C537" s="213"/>
    </row>
    <row r="538" spans="3:3" x14ac:dyDescent="0.25">
      <c r="C538" s="213"/>
    </row>
    <row r="539" spans="3:3" x14ac:dyDescent="0.25">
      <c r="C539" s="213"/>
    </row>
    <row r="540" spans="3:3" x14ac:dyDescent="0.25">
      <c r="C540" s="213"/>
    </row>
    <row r="541" spans="3:3" x14ac:dyDescent="0.25">
      <c r="C541" s="213"/>
    </row>
    <row r="542" spans="3:3" x14ac:dyDescent="0.25">
      <c r="C542" s="213"/>
    </row>
    <row r="543" spans="3:3" x14ac:dyDescent="0.25">
      <c r="C543" s="213"/>
    </row>
    <row r="544" spans="3:3" x14ac:dyDescent="0.25">
      <c r="C544" s="213"/>
    </row>
    <row r="545" spans="3:3" x14ac:dyDescent="0.25">
      <c r="C545" s="213"/>
    </row>
    <row r="546" spans="3:3" x14ac:dyDescent="0.25">
      <c r="C546" s="213"/>
    </row>
    <row r="547" spans="3:3" x14ac:dyDescent="0.25">
      <c r="C547" s="213"/>
    </row>
    <row r="548" spans="3:3" x14ac:dyDescent="0.25">
      <c r="C548" s="213"/>
    </row>
    <row r="549" spans="3:3" x14ac:dyDescent="0.25">
      <c r="C549" s="213"/>
    </row>
    <row r="550" spans="3:3" x14ac:dyDescent="0.25">
      <c r="C550" s="213"/>
    </row>
    <row r="551" spans="3:3" x14ac:dyDescent="0.25">
      <c r="C551" s="213"/>
    </row>
    <row r="552" spans="3:3" x14ac:dyDescent="0.25">
      <c r="C552" s="213"/>
    </row>
    <row r="553" spans="3:3" x14ac:dyDescent="0.25">
      <c r="C553" s="213"/>
    </row>
    <row r="554" spans="3:3" x14ac:dyDescent="0.25">
      <c r="C554" s="213"/>
    </row>
    <row r="555" spans="3:3" x14ac:dyDescent="0.25">
      <c r="C555" s="213"/>
    </row>
    <row r="556" spans="3:3" x14ac:dyDescent="0.25">
      <c r="C556" s="213"/>
    </row>
    <row r="557" spans="3:3" x14ac:dyDescent="0.25">
      <c r="C557" s="213"/>
    </row>
    <row r="558" spans="3:3" x14ac:dyDescent="0.25">
      <c r="C558" s="213"/>
    </row>
    <row r="559" spans="3:3" x14ac:dyDescent="0.25">
      <c r="C559" s="213"/>
    </row>
    <row r="560" spans="3:3" x14ac:dyDescent="0.25">
      <c r="C560" s="213"/>
    </row>
    <row r="561" spans="3:3" x14ac:dyDescent="0.25">
      <c r="C561" s="213"/>
    </row>
    <row r="562" spans="3:3" x14ac:dyDescent="0.25">
      <c r="C562" s="213"/>
    </row>
    <row r="563" spans="3:3" x14ac:dyDescent="0.25">
      <c r="C563" s="213"/>
    </row>
    <row r="564" spans="3:3" x14ac:dyDescent="0.25">
      <c r="C564" s="213"/>
    </row>
    <row r="565" spans="3:3" x14ac:dyDescent="0.25">
      <c r="C565" s="213"/>
    </row>
    <row r="566" spans="3:3" x14ac:dyDescent="0.25">
      <c r="C566" s="213"/>
    </row>
    <row r="567" spans="3:3" x14ac:dyDescent="0.25">
      <c r="C567" s="213"/>
    </row>
    <row r="568" spans="3:3" x14ac:dyDescent="0.25">
      <c r="C568" s="213"/>
    </row>
    <row r="569" spans="3:3" x14ac:dyDescent="0.25">
      <c r="C569" s="213"/>
    </row>
    <row r="570" spans="3:3" x14ac:dyDescent="0.25">
      <c r="C570" s="213"/>
    </row>
    <row r="571" spans="3:3" x14ac:dyDescent="0.25">
      <c r="C571" s="213"/>
    </row>
    <row r="572" spans="3:3" x14ac:dyDescent="0.25">
      <c r="C572" s="213"/>
    </row>
    <row r="573" spans="3:3" x14ac:dyDescent="0.25">
      <c r="C573" s="213"/>
    </row>
    <row r="574" spans="3:3" x14ac:dyDescent="0.25">
      <c r="C574" s="213"/>
    </row>
    <row r="575" spans="3:3" x14ac:dyDescent="0.25">
      <c r="C575" s="213"/>
    </row>
    <row r="576" spans="3:3" x14ac:dyDescent="0.25">
      <c r="C576" s="213"/>
    </row>
    <row r="577" spans="3:3" x14ac:dyDescent="0.25">
      <c r="C577" s="213"/>
    </row>
    <row r="578" spans="3:3" x14ac:dyDescent="0.25">
      <c r="C578" s="213"/>
    </row>
    <row r="579" spans="3:3" x14ac:dyDescent="0.25">
      <c r="C579" s="213"/>
    </row>
    <row r="580" spans="3:3" x14ac:dyDescent="0.25">
      <c r="C580" s="213"/>
    </row>
    <row r="581" spans="3:3" x14ac:dyDescent="0.25">
      <c r="C581" s="213"/>
    </row>
    <row r="582" spans="3:3" x14ac:dyDescent="0.25">
      <c r="C582" s="213"/>
    </row>
    <row r="583" spans="3:3" x14ac:dyDescent="0.25">
      <c r="C583" s="213"/>
    </row>
    <row r="584" spans="3:3" x14ac:dyDescent="0.25">
      <c r="C584" s="213"/>
    </row>
    <row r="585" spans="3:3" x14ac:dyDescent="0.25">
      <c r="C585" s="213"/>
    </row>
    <row r="586" spans="3:3" x14ac:dyDescent="0.25">
      <c r="C586" s="213"/>
    </row>
    <row r="587" spans="3:3" x14ac:dyDescent="0.25">
      <c r="C587" s="213"/>
    </row>
    <row r="588" spans="3:3" x14ac:dyDescent="0.25">
      <c r="C588" s="213"/>
    </row>
    <row r="589" spans="3:3" x14ac:dyDescent="0.25">
      <c r="C589" s="213"/>
    </row>
    <row r="590" spans="3:3" x14ac:dyDescent="0.25">
      <c r="C590" s="213"/>
    </row>
    <row r="591" spans="3:3" x14ac:dyDescent="0.25">
      <c r="C591" s="213"/>
    </row>
    <row r="592" spans="3:3" x14ac:dyDescent="0.25">
      <c r="C592" s="213"/>
    </row>
    <row r="593" spans="3:3" x14ac:dyDescent="0.25">
      <c r="C593" s="213"/>
    </row>
    <row r="594" spans="3:3" x14ac:dyDescent="0.25">
      <c r="C594" s="213"/>
    </row>
    <row r="595" spans="3:3" x14ac:dyDescent="0.25">
      <c r="C595" s="213"/>
    </row>
    <row r="596" spans="3:3" x14ac:dyDescent="0.25">
      <c r="C596" s="213"/>
    </row>
    <row r="597" spans="3:3" x14ac:dyDescent="0.25">
      <c r="C597" s="213"/>
    </row>
    <row r="598" spans="3:3" x14ac:dyDescent="0.25">
      <c r="C598" s="213"/>
    </row>
    <row r="599" spans="3:3" x14ac:dyDescent="0.25">
      <c r="C599" s="213"/>
    </row>
    <row r="600" spans="3:3" x14ac:dyDescent="0.25">
      <c r="C600" s="213"/>
    </row>
    <row r="601" spans="3:3" x14ac:dyDescent="0.25">
      <c r="C601" s="213"/>
    </row>
    <row r="602" spans="3:3" x14ac:dyDescent="0.25">
      <c r="C602" s="213"/>
    </row>
    <row r="603" spans="3:3" x14ac:dyDescent="0.25">
      <c r="C603" s="213"/>
    </row>
    <row r="604" spans="3:3" x14ac:dyDescent="0.25">
      <c r="C604" s="213"/>
    </row>
    <row r="605" spans="3:3" x14ac:dyDescent="0.25">
      <c r="C605" s="213"/>
    </row>
    <row r="606" spans="3:3" x14ac:dyDescent="0.25">
      <c r="C606" s="213"/>
    </row>
    <row r="607" spans="3:3" x14ac:dyDescent="0.25">
      <c r="C607" s="213"/>
    </row>
    <row r="608" spans="3:3" x14ac:dyDescent="0.25">
      <c r="C608" s="213"/>
    </row>
    <row r="609" spans="3:3" x14ac:dyDescent="0.25">
      <c r="C609" s="213"/>
    </row>
    <row r="610" spans="3:3" x14ac:dyDescent="0.25">
      <c r="C610" s="213"/>
    </row>
    <row r="611" spans="3:3" x14ac:dyDescent="0.25">
      <c r="C611" s="213"/>
    </row>
    <row r="612" spans="3:3" x14ac:dyDescent="0.25">
      <c r="C612" s="213"/>
    </row>
    <row r="613" spans="3:3" x14ac:dyDescent="0.25">
      <c r="C613" s="213"/>
    </row>
    <row r="614" spans="3:3" x14ac:dyDescent="0.25">
      <c r="C614" s="213"/>
    </row>
    <row r="615" spans="3:3" x14ac:dyDescent="0.25">
      <c r="C615" s="213"/>
    </row>
    <row r="616" spans="3:3" x14ac:dyDescent="0.25">
      <c r="C616" s="213"/>
    </row>
    <row r="617" spans="3:3" x14ac:dyDescent="0.25">
      <c r="C617" s="213"/>
    </row>
    <row r="618" spans="3:3" x14ac:dyDescent="0.25">
      <c r="C618" s="213"/>
    </row>
    <row r="619" spans="3:3" x14ac:dyDescent="0.25">
      <c r="C619" s="213"/>
    </row>
    <row r="620" spans="3:3" x14ac:dyDescent="0.25">
      <c r="C620" s="213"/>
    </row>
    <row r="621" spans="3:3" x14ac:dyDescent="0.25">
      <c r="C621" s="213"/>
    </row>
    <row r="622" spans="3:3" x14ac:dyDescent="0.25">
      <c r="C622" s="213"/>
    </row>
    <row r="623" spans="3:3" x14ac:dyDescent="0.25">
      <c r="C623" s="213"/>
    </row>
    <row r="624" spans="3:3" x14ac:dyDescent="0.25">
      <c r="C624" s="213"/>
    </row>
    <row r="625" spans="3:3" x14ac:dyDescent="0.25">
      <c r="C625" s="213"/>
    </row>
    <row r="626" spans="3:3" x14ac:dyDescent="0.25">
      <c r="C626" s="213"/>
    </row>
    <row r="627" spans="3:3" x14ac:dyDescent="0.25">
      <c r="C627" s="213"/>
    </row>
    <row r="628" spans="3:3" x14ac:dyDescent="0.25">
      <c r="C628" s="213"/>
    </row>
    <row r="629" spans="3:3" x14ac:dyDescent="0.25">
      <c r="C629" s="213"/>
    </row>
    <row r="630" spans="3:3" x14ac:dyDescent="0.25">
      <c r="C630" s="213"/>
    </row>
    <row r="631" spans="3:3" x14ac:dyDescent="0.25">
      <c r="C631" s="213"/>
    </row>
    <row r="632" spans="3:3" x14ac:dyDescent="0.25">
      <c r="C632" s="213"/>
    </row>
    <row r="633" spans="3:3" x14ac:dyDescent="0.25">
      <c r="C633" s="213"/>
    </row>
    <row r="634" spans="3:3" x14ac:dyDescent="0.25">
      <c r="C634" s="213"/>
    </row>
    <row r="635" spans="3:3" x14ac:dyDescent="0.25">
      <c r="C635" s="213"/>
    </row>
    <row r="636" spans="3:3" x14ac:dyDescent="0.25">
      <c r="C636" s="213"/>
    </row>
    <row r="637" spans="3:3" x14ac:dyDescent="0.25">
      <c r="C637" s="213"/>
    </row>
    <row r="638" spans="3:3" x14ac:dyDescent="0.25">
      <c r="C638" s="213"/>
    </row>
    <row r="639" spans="3:3" x14ac:dyDescent="0.25">
      <c r="C639" s="213"/>
    </row>
    <row r="640" spans="3:3" x14ac:dyDescent="0.25">
      <c r="C640" s="213"/>
    </row>
    <row r="641" spans="3:3" x14ac:dyDescent="0.25">
      <c r="C641" s="213"/>
    </row>
    <row r="642" spans="3:3" x14ac:dyDescent="0.25">
      <c r="C642" s="213"/>
    </row>
    <row r="643" spans="3:3" x14ac:dyDescent="0.25">
      <c r="C643" s="213"/>
    </row>
    <row r="644" spans="3:3" x14ac:dyDescent="0.25">
      <c r="C644" s="213"/>
    </row>
    <row r="645" spans="3:3" x14ac:dyDescent="0.25">
      <c r="C645" s="213"/>
    </row>
    <row r="646" spans="3:3" x14ac:dyDescent="0.25">
      <c r="C646" s="213"/>
    </row>
    <row r="647" spans="3:3" x14ac:dyDescent="0.25">
      <c r="C647" s="213"/>
    </row>
    <row r="648" spans="3:3" x14ac:dyDescent="0.25">
      <c r="C648" s="213"/>
    </row>
    <row r="649" spans="3:3" x14ac:dyDescent="0.25">
      <c r="C649" s="213"/>
    </row>
    <row r="650" spans="3:3" x14ac:dyDescent="0.25">
      <c r="C650" s="213"/>
    </row>
    <row r="651" spans="3:3" x14ac:dyDescent="0.25">
      <c r="C651" s="213"/>
    </row>
    <row r="652" spans="3:3" x14ac:dyDescent="0.25">
      <c r="C652" s="213"/>
    </row>
    <row r="653" spans="3:3" x14ac:dyDescent="0.25">
      <c r="C653" s="213"/>
    </row>
    <row r="654" spans="3:3" x14ac:dyDescent="0.25">
      <c r="C654" s="213"/>
    </row>
    <row r="655" spans="3:3" x14ac:dyDescent="0.25">
      <c r="C655" s="213"/>
    </row>
    <row r="656" spans="3:3" x14ac:dyDescent="0.25">
      <c r="C656" s="213"/>
    </row>
    <row r="657" spans="3:3" x14ac:dyDescent="0.25">
      <c r="C657" s="213"/>
    </row>
    <row r="658" spans="3:3" x14ac:dyDescent="0.25">
      <c r="C658" s="213"/>
    </row>
    <row r="659" spans="3:3" x14ac:dyDescent="0.25">
      <c r="C659" s="213"/>
    </row>
    <row r="660" spans="3:3" x14ac:dyDescent="0.25">
      <c r="C660" s="213"/>
    </row>
    <row r="661" spans="3:3" x14ac:dyDescent="0.25">
      <c r="C661" s="213"/>
    </row>
    <row r="662" spans="3:3" x14ac:dyDescent="0.25">
      <c r="C662" s="213"/>
    </row>
    <row r="663" spans="3:3" x14ac:dyDescent="0.25">
      <c r="C663" s="213"/>
    </row>
    <row r="664" spans="3:3" x14ac:dyDescent="0.25">
      <c r="C664" s="213"/>
    </row>
    <row r="665" spans="3:3" x14ac:dyDescent="0.25">
      <c r="C665" s="213"/>
    </row>
    <row r="666" spans="3:3" x14ac:dyDescent="0.25">
      <c r="C666" s="213"/>
    </row>
    <row r="667" spans="3:3" x14ac:dyDescent="0.25">
      <c r="C667" s="213"/>
    </row>
    <row r="668" spans="3:3" x14ac:dyDescent="0.25">
      <c r="C668" s="213"/>
    </row>
    <row r="669" spans="3:3" x14ac:dyDescent="0.25">
      <c r="C669" s="213"/>
    </row>
    <row r="670" spans="3:3" x14ac:dyDescent="0.25">
      <c r="C670" s="213"/>
    </row>
    <row r="671" spans="3:3" x14ac:dyDescent="0.25">
      <c r="C671" s="213"/>
    </row>
    <row r="672" spans="3:3" x14ac:dyDescent="0.25">
      <c r="C672" s="213"/>
    </row>
    <row r="673" spans="3:3" x14ac:dyDescent="0.25">
      <c r="C673" s="213"/>
    </row>
    <row r="674" spans="3:3" x14ac:dyDescent="0.25">
      <c r="C674" s="213"/>
    </row>
    <row r="675" spans="3:3" x14ac:dyDescent="0.25">
      <c r="C675" s="213"/>
    </row>
    <row r="676" spans="3:3" x14ac:dyDescent="0.25">
      <c r="C676" s="213"/>
    </row>
    <row r="677" spans="3:3" x14ac:dyDescent="0.25">
      <c r="C677" s="213"/>
    </row>
    <row r="678" spans="3:3" x14ac:dyDescent="0.25">
      <c r="C678" s="213"/>
    </row>
    <row r="679" spans="3:3" x14ac:dyDescent="0.25">
      <c r="C679" s="213"/>
    </row>
    <row r="680" spans="3:3" x14ac:dyDescent="0.25">
      <c r="C680" s="213"/>
    </row>
    <row r="681" spans="3:3" x14ac:dyDescent="0.25">
      <c r="C681" s="213"/>
    </row>
    <row r="682" spans="3:3" x14ac:dyDescent="0.25">
      <c r="C682" s="213"/>
    </row>
    <row r="683" spans="3:3" x14ac:dyDescent="0.25">
      <c r="C683" s="213"/>
    </row>
    <row r="684" spans="3:3" x14ac:dyDescent="0.25">
      <c r="C684" s="213"/>
    </row>
    <row r="685" spans="3:3" x14ac:dyDescent="0.25">
      <c r="C685" s="213"/>
    </row>
    <row r="686" spans="3:3" x14ac:dyDescent="0.25">
      <c r="C686" s="213"/>
    </row>
    <row r="687" spans="3:3" x14ac:dyDescent="0.25">
      <c r="C687" s="213"/>
    </row>
    <row r="688" spans="3:3" x14ac:dyDescent="0.25">
      <c r="C688" s="213"/>
    </row>
    <row r="689" spans="3:3" x14ac:dyDescent="0.25">
      <c r="C689" s="213"/>
    </row>
    <row r="690" spans="3:3" x14ac:dyDescent="0.25">
      <c r="C690" s="213"/>
    </row>
    <row r="691" spans="3:3" x14ac:dyDescent="0.25">
      <c r="C691" s="213"/>
    </row>
    <row r="692" spans="3:3" x14ac:dyDescent="0.25">
      <c r="C692" s="213"/>
    </row>
    <row r="693" spans="3:3" x14ac:dyDescent="0.25">
      <c r="C693" s="213"/>
    </row>
    <row r="694" spans="3:3" x14ac:dyDescent="0.25">
      <c r="C694" s="213"/>
    </row>
    <row r="695" spans="3:3" x14ac:dyDescent="0.25">
      <c r="C695" s="213"/>
    </row>
    <row r="696" spans="3:3" x14ac:dyDescent="0.25">
      <c r="C696" s="213"/>
    </row>
    <row r="697" spans="3:3" x14ac:dyDescent="0.25">
      <c r="C697" s="213"/>
    </row>
    <row r="698" spans="3:3" x14ac:dyDescent="0.25">
      <c r="C698" s="213"/>
    </row>
    <row r="699" spans="3:3" x14ac:dyDescent="0.25">
      <c r="C699" s="213"/>
    </row>
    <row r="700" spans="3:3" x14ac:dyDescent="0.25">
      <c r="C700" s="213"/>
    </row>
    <row r="701" spans="3:3" x14ac:dyDescent="0.25">
      <c r="C701" s="213"/>
    </row>
    <row r="702" spans="3:3" x14ac:dyDescent="0.25">
      <c r="C702" s="213"/>
    </row>
    <row r="703" spans="3:3" x14ac:dyDescent="0.25">
      <c r="C703" s="213"/>
    </row>
    <row r="704" spans="3:3" x14ac:dyDescent="0.25">
      <c r="C704" s="213"/>
    </row>
    <row r="705" spans="3:3" x14ac:dyDescent="0.25">
      <c r="C705" s="213"/>
    </row>
    <row r="706" spans="3:3" x14ac:dyDescent="0.25">
      <c r="C706" s="213"/>
    </row>
    <row r="707" spans="3:3" x14ac:dyDescent="0.25">
      <c r="C707" s="213"/>
    </row>
    <row r="708" spans="3:3" x14ac:dyDescent="0.25">
      <c r="C708" s="213"/>
    </row>
    <row r="709" spans="3:3" x14ac:dyDescent="0.25">
      <c r="C709" s="213"/>
    </row>
    <row r="710" spans="3:3" x14ac:dyDescent="0.25">
      <c r="C710" s="213"/>
    </row>
    <row r="711" spans="3:3" x14ac:dyDescent="0.25">
      <c r="C711" s="213"/>
    </row>
    <row r="712" spans="3:3" x14ac:dyDescent="0.25">
      <c r="C712" s="213"/>
    </row>
    <row r="713" spans="3:3" x14ac:dyDescent="0.25">
      <c r="C713" s="213"/>
    </row>
    <row r="714" spans="3:3" x14ac:dyDescent="0.25">
      <c r="C714" s="213"/>
    </row>
    <row r="715" spans="3:3" x14ac:dyDescent="0.25">
      <c r="C715" s="213"/>
    </row>
    <row r="716" spans="3:3" x14ac:dyDescent="0.25">
      <c r="C716" s="213"/>
    </row>
    <row r="717" spans="3:3" x14ac:dyDescent="0.25">
      <c r="C717" s="213"/>
    </row>
    <row r="718" spans="3:3" x14ac:dyDescent="0.25">
      <c r="C718" s="213"/>
    </row>
    <row r="719" spans="3:3" x14ac:dyDescent="0.25">
      <c r="C719" s="213"/>
    </row>
    <row r="720" spans="3:3" x14ac:dyDescent="0.25">
      <c r="C720" s="213"/>
    </row>
    <row r="721" spans="3:3" x14ac:dyDescent="0.25">
      <c r="C721" s="213"/>
    </row>
    <row r="722" spans="3:3" x14ac:dyDescent="0.25">
      <c r="C722" s="213"/>
    </row>
    <row r="723" spans="3:3" x14ac:dyDescent="0.25">
      <c r="C723" s="213"/>
    </row>
    <row r="724" spans="3:3" x14ac:dyDescent="0.25">
      <c r="C724" s="213"/>
    </row>
    <row r="725" spans="3:3" x14ac:dyDescent="0.25">
      <c r="C725" s="213"/>
    </row>
    <row r="726" spans="3:3" x14ac:dyDescent="0.25">
      <c r="C726" s="213"/>
    </row>
    <row r="727" spans="3:3" x14ac:dyDescent="0.25">
      <c r="C727" s="213"/>
    </row>
    <row r="728" spans="3:3" x14ac:dyDescent="0.25">
      <c r="C728" s="213"/>
    </row>
    <row r="729" spans="3:3" x14ac:dyDescent="0.25">
      <c r="C729" s="213"/>
    </row>
    <row r="730" spans="3:3" x14ac:dyDescent="0.25">
      <c r="C730" s="213"/>
    </row>
    <row r="731" spans="3:3" x14ac:dyDescent="0.25">
      <c r="C731" s="213"/>
    </row>
    <row r="732" spans="3:3" x14ac:dyDescent="0.25">
      <c r="C732" s="213"/>
    </row>
    <row r="733" spans="3:3" x14ac:dyDescent="0.25">
      <c r="C733" s="213"/>
    </row>
    <row r="734" spans="3:3" x14ac:dyDescent="0.25">
      <c r="C734" s="213"/>
    </row>
    <row r="735" spans="3:3" x14ac:dyDescent="0.25">
      <c r="C735" s="213"/>
    </row>
    <row r="736" spans="3:3" x14ac:dyDescent="0.25">
      <c r="C736" s="213"/>
    </row>
    <row r="737" spans="3:3" x14ac:dyDescent="0.25">
      <c r="C737" s="213"/>
    </row>
    <row r="738" spans="3:3" x14ac:dyDescent="0.25">
      <c r="C738" s="213"/>
    </row>
    <row r="739" spans="3:3" x14ac:dyDescent="0.25">
      <c r="C739" s="213"/>
    </row>
    <row r="740" spans="3:3" x14ac:dyDescent="0.25">
      <c r="C740" s="213"/>
    </row>
    <row r="741" spans="3:3" x14ac:dyDescent="0.25">
      <c r="C741" s="213"/>
    </row>
    <row r="742" spans="3:3" x14ac:dyDescent="0.25">
      <c r="C742" s="213"/>
    </row>
    <row r="743" spans="3:3" x14ac:dyDescent="0.25">
      <c r="C743" s="213"/>
    </row>
    <row r="744" spans="3:3" x14ac:dyDescent="0.25">
      <c r="C744" s="213"/>
    </row>
    <row r="745" spans="3:3" x14ac:dyDescent="0.25">
      <c r="C745" s="213"/>
    </row>
    <row r="746" spans="3:3" x14ac:dyDescent="0.25">
      <c r="C746" s="213"/>
    </row>
    <row r="747" spans="3:3" x14ac:dyDescent="0.25">
      <c r="C747" s="213"/>
    </row>
    <row r="748" spans="3:3" x14ac:dyDescent="0.25">
      <c r="C748" s="213"/>
    </row>
    <row r="749" spans="3:3" x14ac:dyDescent="0.25">
      <c r="C749" s="213"/>
    </row>
    <row r="750" spans="3:3" x14ac:dyDescent="0.25">
      <c r="C750" s="213"/>
    </row>
    <row r="751" spans="3:3" x14ac:dyDescent="0.25">
      <c r="C751" s="213"/>
    </row>
    <row r="752" spans="3:3" x14ac:dyDescent="0.25">
      <c r="C752" s="213"/>
    </row>
    <row r="753" spans="3:3" x14ac:dyDescent="0.25">
      <c r="C753" s="213"/>
    </row>
    <row r="754" spans="3:3" x14ac:dyDescent="0.25">
      <c r="C754" s="213"/>
    </row>
    <row r="755" spans="3:3" x14ac:dyDescent="0.25">
      <c r="C755" s="213"/>
    </row>
    <row r="756" spans="3:3" x14ac:dyDescent="0.25">
      <c r="C756" s="213"/>
    </row>
    <row r="757" spans="3:3" x14ac:dyDescent="0.25">
      <c r="C757" s="213"/>
    </row>
    <row r="758" spans="3:3" x14ac:dyDescent="0.25">
      <c r="C758" s="213"/>
    </row>
    <row r="759" spans="3:3" x14ac:dyDescent="0.25">
      <c r="C759" s="213"/>
    </row>
  </sheetData>
  <mergeCells count="70">
    <mergeCell ref="B8:N8"/>
    <mergeCell ref="B5:O5"/>
    <mergeCell ref="B6:N6"/>
    <mergeCell ref="A22:O22"/>
    <mergeCell ref="B9:O9"/>
    <mergeCell ref="B10:N10"/>
    <mergeCell ref="B11:O11"/>
    <mergeCell ref="B12:N12"/>
    <mergeCell ref="B13:O13"/>
    <mergeCell ref="B14:N14"/>
    <mergeCell ref="B15:O15"/>
    <mergeCell ref="B16:N16"/>
    <mergeCell ref="B17:O17"/>
    <mergeCell ref="B18:N18"/>
    <mergeCell ref="B19:O19"/>
    <mergeCell ref="B20:N20"/>
    <mergeCell ref="B1:O1"/>
    <mergeCell ref="B2:O2"/>
    <mergeCell ref="B3:O3"/>
    <mergeCell ref="B4:O4"/>
    <mergeCell ref="B7:O7"/>
    <mergeCell ref="M25:N25"/>
    <mergeCell ref="H24:H26"/>
    <mergeCell ref="D24:D26"/>
    <mergeCell ref="L24:L26"/>
    <mergeCell ref="K25:K26"/>
    <mergeCell ref="E25:F25"/>
    <mergeCell ref="I24:K24"/>
    <mergeCell ref="A24:A26"/>
    <mergeCell ref="B24:B26"/>
    <mergeCell ref="B109:O109"/>
    <mergeCell ref="B96:O96"/>
    <mergeCell ref="B86:B87"/>
    <mergeCell ref="B92:B93"/>
    <mergeCell ref="B67:B69"/>
    <mergeCell ref="B51:B53"/>
    <mergeCell ref="B27:O27"/>
    <mergeCell ref="M24:O24"/>
    <mergeCell ref="I25:J25"/>
    <mergeCell ref="G25:G26"/>
    <mergeCell ref="C24:C26"/>
    <mergeCell ref="O25:O26"/>
    <mergeCell ref="E24:G24"/>
    <mergeCell ref="B88:B90"/>
    <mergeCell ref="C286:C287"/>
    <mergeCell ref="B240:O240"/>
    <mergeCell ref="B280:O280"/>
    <mergeCell ref="B234:O234"/>
    <mergeCell ref="C211:C213"/>
    <mergeCell ref="C207:C210"/>
    <mergeCell ref="C203:C206"/>
    <mergeCell ref="C199:C202"/>
    <mergeCell ref="C183:C186"/>
    <mergeCell ref="C187:C190"/>
    <mergeCell ref="C191:C194"/>
    <mergeCell ref="A28:A36"/>
    <mergeCell ref="C195:C198"/>
    <mergeCell ref="C179:C182"/>
    <mergeCell ref="B63:B65"/>
    <mergeCell ref="B71:B73"/>
    <mergeCell ref="B75:B77"/>
    <mergeCell ref="B79:B81"/>
    <mergeCell ref="B55:B57"/>
    <mergeCell ref="B38:B40"/>
    <mergeCell ref="B59:B61"/>
    <mergeCell ref="B46:B49"/>
    <mergeCell ref="B42:B44"/>
    <mergeCell ref="C172:C174"/>
    <mergeCell ref="C176:C178"/>
    <mergeCell ref="B83:O83"/>
  </mergeCells>
  <pageMargins left="0.98425196850393704" right="0.19685039370078741" top="0.78740157480314965" bottom="0.78740157480314965" header="0.31496062992125984" footer="0.31496062992125984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465"/>
  <sheetViews>
    <sheetView showZeros="0" workbookViewId="0">
      <selection activeCell="AD25" sqref="AD25"/>
    </sheetView>
  </sheetViews>
  <sheetFormatPr defaultColWidth="9.140625" defaultRowHeight="15" x14ac:dyDescent="0.25"/>
  <cols>
    <col min="1" max="1" width="5" style="2" customWidth="1"/>
    <col min="2" max="2" width="39.140625" style="2" customWidth="1"/>
    <col min="3" max="3" width="6.7109375" style="3" customWidth="1"/>
    <col min="4" max="11" width="10" style="2" hidden="1" customWidth="1"/>
    <col min="12" max="15" width="10" style="2" customWidth="1"/>
    <col min="16" max="17" width="9.140625" style="2" hidden="1" customWidth="1"/>
    <col min="18" max="16384" width="9.140625" style="2"/>
  </cols>
  <sheetData>
    <row r="1" spans="1:17" x14ac:dyDescent="0.25">
      <c r="B1" s="114"/>
      <c r="C1" s="712" t="s">
        <v>268</v>
      </c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</row>
    <row r="2" spans="1:17" x14ac:dyDescent="0.25">
      <c r="B2" s="114"/>
      <c r="C2" s="712" t="s">
        <v>467</v>
      </c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</row>
    <row r="3" spans="1:17" x14ac:dyDescent="0.25">
      <c r="B3" s="114"/>
      <c r="C3" s="712" t="s">
        <v>522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</row>
    <row r="4" spans="1:17" x14ac:dyDescent="0.25">
      <c r="B4" s="114"/>
      <c r="C4" s="712" t="s">
        <v>283</v>
      </c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</row>
    <row r="5" spans="1:17" hidden="1" x14ac:dyDescent="0.25">
      <c r="B5" s="114"/>
      <c r="C5" s="358" t="s">
        <v>471</v>
      </c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</row>
    <row r="6" spans="1:17" hidden="1" x14ac:dyDescent="0.25">
      <c r="B6" s="114"/>
      <c r="C6" s="358" t="s">
        <v>334</v>
      </c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</row>
    <row r="7" spans="1:17" hidden="1" x14ac:dyDescent="0.25">
      <c r="B7" s="114"/>
      <c r="C7" s="509" t="s">
        <v>471</v>
      </c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</row>
    <row r="8" spans="1:17" hidden="1" x14ac:dyDescent="0.25">
      <c r="B8" s="114"/>
      <c r="C8" s="509" t="s">
        <v>334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</row>
    <row r="9" spans="1:17" hidden="1" x14ac:dyDescent="0.25">
      <c r="B9" s="114"/>
      <c r="C9" s="395" t="s">
        <v>336</v>
      </c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</row>
    <row r="10" spans="1:17" ht="15" hidden="1" customHeight="1" x14ac:dyDescent="0.25">
      <c r="B10" s="114"/>
      <c r="C10" s="395" t="s">
        <v>337</v>
      </c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</row>
    <row r="11" spans="1:17" x14ac:dyDescent="0.25">
      <c r="C11" s="115"/>
      <c r="D11" s="116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</row>
    <row r="12" spans="1:17" ht="30.75" customHeight="1" x14ac:dyDescent="0.25">
      <c r="A12" s="611" t="s">
        <v>483</v>
      </c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</row>
    <row r="13" spans="1:17" ht="17.25" customHeight="1" x14ac:dyDescent="0.25">
      <c r="A13" s="57"/>
      <c r="B13" s="57"/>
      <c r="C13" s="57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4" t="s">
        <v>306</v>
      </c>
    </row>
    <row r="14" spans="1:17" x14ac:dyDescent="0.25">
      <c r="A14" s="711" t="s">
        <v>5</v>
      </c>
      <c r="B14" s="614" t="s">
        <v>265</v>
      </c>
      <c r="C14" s="614" t="s">
        <v>44</v>
      </c>
      <c r="D14" s="638" t="s">
        <v>276</v>
      </c>
      <c r="E14" s="651" t="s">
        <v>174</v>
      </c>
      <c r="F14" s="651"/>
      <c r="G14" s="651"/>
      <c r="H14" s="615" t="s">
        <v>278</v>
      </c>
      <c r="I14" s="650" t="s">
        <v>174</v>
      </c>
      <c r="J14" s="650"/>
      <c r="K14" s="650"/>
      <c r="L14" s="631" t="s">
        <v>0</v>
      </c>
      <c r="M14" s="631" t="s">
        <v>174</v>
      </c>
      <c r="N14" s="631"/>
      <c r="O14" s="631"/>
    </row>
    <row r="15" spans="1:17" x14ac:dyDescent="0.25">
      <c r="A15" s="711"/>
      <c r="B15" s="614"/>
      <c r="C15" s="614"/>
      <c r="D15" s="638"/>
      <c r="E15" s="651" t="s">
        <v>1</v>
      </c>
      <c r="F15" s="651"/>
      <c r="G15" s="638" t="s">
        <v>2</v>
      </c>
      <c r="H15" s="615"/>
      <c r="I15" s="650" t="s">
        <v>1</v>
      </c>
      <c r="J15" s="650"/>
      <c r="K15" s="615" t="s">
        <v>2</v>
      </c>
      <c r="L15" s="631"/>
      <c r="M15" s="631" t="s">
        <v>1</v>
      </c>
      <c r="N15" s="631"/>
      <c r="O15" s="614" t="s">
        <v>2</v>
      </c>
      <c r="Q15" s="117"/>
    </row>
    <row r="16" spans="1:17" ht="29.25" customHeight="1" x14ac:dyDescent="0.25">
      <c r="A16" s="711"/>
      <c r="B16" s="614"/>
      <c r="C16" s="614"/>
      <c r="D16" s="638"/>
      <c r="E16" s="135" t="s">
        <v>3</v>
      </c>
      <c r="F16" s="134" t="s">
        <v>4</v>
      </c>
      <c r="G16" s="638"/>
      <c r="H16" s="615"/>
      <c r="I16" s="136" t="s">
        <v>3</v>
      </c>
      <c r="J16" s="131" t="s">
        <v>4</v>
      </c>
      <c r="K16" s="615"/>
      <c r="L16" s="631"/>
      <c r="M16" s="132" t="s">
        <v>3</v>
      </c>
      <c r="N16" s="130" t="s">
        <v>4</v>
      </c>
      <c r="O16" s="614"/>
      <c r="P16" s="68" t="s">
        <v>247</v>
      </c>
      <c r="Q16" s="69"/>
    </row>
    <row r="17" spans="1:17" ht="15.95" customHeight="1" x14ac:dyDescent="0.25">
      <c r="A17" s="13" t="s">
        <v>59</v>
      </c>
      <c r="B17" s="628" t="s">
        <v>49</v>
      </c>
      <c r="C17" s="629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30"/>
      <c r="P17" s="68" t="s">
        <v>248</v>
      </c>
      <c r="Q17" s="69"/>
    </row>
    <row r="18" spans="1:17" ht="15" customHeight="1" x14ac:dyDescent="0.25">
      <c r="A18" s="13" t="s">
        <v>163</v>
      </c>
      <c r="B18" s="12" t="s">
        <v>20</v>
      </c>
      <c r="C18" s="15" t="s">
        <v>31</v>
      </c>
      <c r="D18" s="16">
        <f>E18+G18</f>
        <v>157</v>
      </c>
      <c r="E18" s="16">
        <v>128.6</v>
      </c>
      <c r="F18" s="16"/>
      <c r="G18" s="16">
        <v>28.4</v>
      </c>
      <c r="H18" s="10">
        <f>I18+K18</f>
        <v>0</v>
      </c>
      <c r="I18" s="10"/>
      <c r="J18" s="10"/>
      <c r="K18" s="10"/>
      <c r="L18" s="12">
        <f>M18+O18</f>
        <v>157</v>
      </c>
      <c r="M18" s="12">
        <f>E18+I18</f>
        <v>128.6</v>
      </c>
      <c r="N18" s="12">
        <f>F18+J18</f>
        <v>0</v>
      </c>
      <c r="O18" s="12">
        <f>G18+K18</f>
        <v>28.4</v>
      </c>
      <c r="P18" s="68" t="s">
        <v>249</v>
      </c>
      <c r="Q18" s="69"/>
    </row>
    <row r="19" spans="1:17" ht="15.95" customHeight="1" x14ac:dyDescent="0.25">
      <c r="A19" s="20" t="s">
        <v>60</v>
      </c>
      <c r="B19" s="21" t="s">
        <v>156</v>
      </c>
      <c r="C19" s="28"/>
      <c r="D19" s="23">
        <f>D18</f>
        <v>157</v>
      </c>
      <c r="E19" s="23">
        <f>E18</f>
        <v>128.6</v>
      </c>
      <c r="F19" s="23">
        <f>F18</f>
        <v>0</v>
      </c>
      <c r="G19" s="23">
        <f>G18</f>
        <v>28.4</v>
      </c>
      <c r="H19" s="24">
        <f t="shared" ref="H19:O19" si="0">H18</f>
        <v>0</v>
      </c>
      <c r="I19" s="24">
        <f t="shared" si="0"/>
        <v>0</v>
      </c>
      <c r="J19" s="24">
        <f t="shared" si="0"/>
        <v>0</v>
      </c>
      <c r="K19" s="24">
        <f t="shared" si="0"/>
        <v>0</v>
      </c>
      <c r="L19" s="21">
        <f t="shared" si="0"/>
        <v>157</v>
      </c>
      <c r="M19" s="21">
        <f t="shared" si="0"/>
        <v>128.6</v>
      </c>
      <c r="N19" s="21">
        <f t="shared" si="0"/>
        <v>0</v>
      </c>
      <c r="O19" s="21">
        <f t="shared" si="0"/>
        <v>28.4</v>
      </c>
      <c r="P19" s="68" t="s">
        <v>250</v>
      </c>
      <c r="Q19" s="69"/>
    </row>
    <row r="20" spans="1:17" ht="15.95" customHeight="1" x14ac:dyDescent="0.25">
      <c r="A20" s="13" t="s">
        <v>61</v>
      </c>
      <c r="B20" s="628" t="s">
        <v>52</v>
      </c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30"/>
      <c r="P20" s="68" t="s">
        <v>253</v>
      </c>
      <c r="Q20" s="69">
        <f>L18</f>
        <v>157</v>
      </c>
    </row>
    <row r="21" spans="1:17" ht="15" customHeight="1" x14ac:dyDescent="0.25">
      <c r="A21" s="13" t="s">
        <v>62</v>
      </c>
      <c r="B21" s="12" t="s">
        <v>20</v>
      </c>
      <c r="C21" s="15" t="s">
        <v>32</v>
      </c>
      <c r="D21" s="16">
        <f>E21+G21</f>
        <v>28</v>
      </c>
      <c r="E21" s="16">
        <v>28</v>
      </c>
      <c r="F21" s="16"/>
      <c r="G21" s="16"/>
      <c r="H21" s="10">
        <f>I21+K21</f>
        <v>0</v>
      </c>
      <c r="I21" s="10"/>
      <c r="J21" s="10"/>
      <c r="K21" s="10"/>
      <c r="L21" s="12">
        <f>M21+O21</f>
        <v>28</v>
      </c>
      <c r="M21" s="12">
        <f>E21+I21</f>
        <v>28</v>
      </c>
      <c r="N21" s="12">
        <f>F21+J21</f>
        <v>0</v>
      </c>
      <c r="O21" s="12">
        <f>G21+K21</f>
        <v>0</v>
      </c>
      <c r="P21" s="68" t="s">
        <v>251</v>
      </c>
      <c r="Q21" s="69">
        <f>SUM(I26:I36)</f>
        <v>0</v>
      </c>
    </row>
    <row r="22" spans="1:17" ht="15.95" customHeight="1" x14ac:dyDescent="0.25">
      <c r="A22" s="20" t="s">
        <v>63</v>
      </c>
      <c r="B22" s="21" t="s">
        <v>157</v>
      </c>
      <c r="C22" s="28"/>
      <c r="D22" s="23">
        <f>D21</f>
        <v>28</v>
      </c>
      <c r="E22" s="23">
        <f>E21</f>
        <v>28</v>
      </c>
      <c r="F22" s="23">
        <f>F21</f>
        <v>0</v>
      </c>
      <c r="G22" s="23">
        <f>G21</f>
        <v>0</v>
      </c>
      <c r="H22" s="24">
        <f t="shared" ref="H22:O22" si="1">H21</f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1">
        <f t="shared" si="1"/>
        <v>28</v>
      </c>
      <c r="M22" s="21">
        <f t="shared" si="1"/>
        <v>28</v>
      </c>
      <c r="N22" s="21">
        <f t="shared" si="1"/>
        <v>0</v>
      </c>
      <c r="O22" s="21">
        <f t="shared" si="1"/>
        <v>0</v>
      </c>
      <c r="P22" s="68" t="s">
        <v>252</v>
      </c>
      <c r="Q22" s="69">
        <f>L21</f>
        <v>28</v>
      </c>
    </row>
    <row r="23" spans="1:17" ht="15.95" customHeight="1" x14ac:dyDescent="0.25">
      <c r="A23" s="118" t="s">
        <v>64</v>
      </c>
      <c r="B23" s="147" t="s">
        <v>153</v>
      </c>
      <c r="C23" s="148"/>
      <c r="D23" s="46">
        <f>D19+D22</f>
        <v>185</v>
      </c>
      <c r="E23" s="46">
        <f>E19+E22</f>
        <v>156.6</v>
      </c>
      <c r="F23" s="46">
        <f>F19+F22</f>
        <v>0</v>
      </c>
      <c r="G23" s="46">
        <f>G19+G22</f>
        <v>28.4</v>
      </c>
      <c r="H23" s="47">
        <f t="shared" ref="H23:O23" si="2">H19+H22</f>
        <v>0</v>
      </c>
      <c r="I23" s="47">
        <f t="shared" si="2"/>
        <v>0</v>
      </c>
      <c r="J23" s="47">
        <f t="shared" si="2"/>
        <v>0</v>
      </c>
      <c r="K23" s="47">
        <f t="shared" si="2"/>
        <v>0</v>
      </c>
      <c r="L23" s="48">
        <f t="shared" si="2"/>
        <v>185</v>
      </c>
      <c r="M23" s="48">
        <f t="shared" si="2"/>
        <v>156.6</v>
      </c>
      <c r="N23" s="48">
        <f t="shared" si="2"/>
        <v>0</v>
      </c>
      <c r="O23" s="48">
        <f t="shared" si="2"/>
        <v>28.4</v>
      </c>
      <c r="P23" s="68" t="s">
        <v>254</v>
      </c>
      <c r="Q23" s="69">
        <f>SUM(I72:I85)</f>
        <v>0</v>
      </c>
    </row>
    <row r="24" spans="1:17" ht="15" customHeight="1" x14ac:dyDescent="0.25">
      <c r="A24" s="103" t="s">
        <v>154</v>
      </c>
      <c r="B24" s="119"/>
      <c r="C24" s="120"/>
      <c r="D24" s="119"/>
      <c r="E24" s="119"/>
      <c r="F24" s="104"/>
      <c r="G24" s="104"/>
      <c r="H24" s="104"/>
      <c r="I24" s="104"/>
      <c r="J24" s="104"/>
      <c r="K24" s="104"/>
      <c r="L24" s="104"/>
      <c r="M24" s="104"/>
      <c r="N24" s="104"/>
      <c r="P24" s="68" t="s">
        <v>255</v>
      </c>
      <c r="Q24" s="69">
        <f>SUM(I43:I69)</f>
        <v>0</v>
      </c>
    </row>
    <row r="25" spans="1:17" x14ac:dyDescent="0.25">
      <c r="A25" s="103"/>
      <c r="B25" s="6"/>
      <c r="C25" s="105"/>
      <c r="D25" s="6"/>
      <c r="E25" s="6"/>
      <c r="F25" s="106"/>
      <c r="G25" s="6"/>
      <c r="H25" s="6"/>
      <c r="I25" s="6"/>
      <c r="J25" s="6"/>
      <c r="K25" s="6"/>
      <c r="L25" s="6"/>
      <c r="M25" s="6"/>
      <c r="N25" s="6"/>
      <c r="P25" s="68" t="s">
        <v>256</v>
      </c>
      <c r="Q25" s="69">
        <f>SUM(I88:I91)</f>
        <v>0</v>
      </c>
    </row>
    <row r="26" spans="1:17" x14ac:dyDescent="0.25">
      <c r="A26" s="6"/>
      <c r="B26" s="6"/>
      <c r="C26" s="51"/>
      <c r="D26" s="6">
        <v>185</v>
      </c>
      <c r="E26" s="6">
        <v>156.6</v>
      </c>
      <c r="F26" s="6"/>
      <c r="G26" s="6">
        <v>28.4</v>
      </c>
      <c r="H26" s="6"/>
      <c r="I26" s="6"/>
      <c r="J26" s="6"/>
      <c r="K26" s="6"/>
      <c r="L26" s="6"/>
      <c r="M26" s="6"/>
      <c r="N26" s="6"/>
      <c r="O26" s="6"/>
      <c r="P26" s="73" t="s">
        <v>153</v>
      </c>
      <c r="Q26" s="74">
        <f>SUM(Q16:Q25)</f>
        <v>185</v>
      </c>
    </row>
    <row r="27" spans="1:17" x14ac:dyDescent="0.25">
      <c r="A27" s="6"/>
      <c r="B27" s="6"/>
      <c r="C27" s="51"/>
      <c r="D27" s="6"/>
      <c r="E27" s="6"/>
      <c r="F27" s="6"/>
      <c r="G27" s="6"/>
      <c r="H27" s="6"/>
      <c r="I27" s="6"/>
      <c r="J27" s="6" t="s">
        <v>311</v>
      </c>
      <c r="K27" s="6"/>
      <c r="L27" s="6"/>
      <c r="M27" s="6"/>
      <c r="N27" s="6"/>
      <c r="P27" s="75"/>
      <c r="Q27" s="75"/>
    </row>
    <row r="28" spans="1:17" x14ac:dyDescent="0.25">
      <c r="A28" s="6"/>
      <c r="B28" s="6"/>
      <c r="C28" s="5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P28" s="75"/>
      <c r="Q28" s="75">
        <f>Q26-L23</f>
        <v>0</v>
      </c>
    </row>
    <row r="29" spans="1:17" x14ac:dyDescent="0.25">
      <c r="A29" s="6"/>
      <c r="B29" s="6"/>
      <c r="C29" s="5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7" x14ac:dyDescent="0.25">
      <c r="A30" s="6"/>
      <c r="B30" s="6"/>
      <c r="C30" s="5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Q30" s="2">
        <f>L23-Q26</f>
        <v>0</v>
      </c>
    </row>
    <row r="31" spans="1:17" x14ac:dyDescent="0.25">
      <c r="A31" s="6"/>
      <c r="B31" s="6"/>
      <c r="C31" s="51"/>
      <c r="D31" s="6"/>
      <c r="E31" s="6"/>
      <c r="F31" s="6"/>
      <c r="G31" s="6" t="s">
        <v>154</v>
      </c>
      <c r="H31" s="6"/>
      <c r="I31" s="6"/>
      <c r="J31" s="6"/>
      <c r="K31" s="6"/>
      <c r="L31" s="6"/>
      <c r="M31" s="6"/>
      <c r="N31" s="6"/>
    </row>
    <row r="32" spans="1:17" x14ac:dyDescent="0.25">
      <c r="A32" s="6"/>
      <c r="B32" s="6"/>
      <c r="C32" s="5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5">
      <c r="A33" s="6"/>
      <c r="B33" s="6"/>
      <c r="C33" s="5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5">
      <c r="A34" s="6"/>
      <c r="B34" s="6"/>
      <c r="C34" s="5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5">
      <c r="A35" s="6"/>
      <c r="B35" s="6"/>
      <c r="C35" s="5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5">
      <c r="A36" s="6"/>
      <c r="B36" s="6"/>
      <c r="C36" s="5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5">
      <c r="A37" s="6"/>
      <c r="B37" s="6"/>
      <c r="C37" s="5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5">
      <c r="A38" s="6"/>
      <c r="B38" s="6"/>
      <c r="C38" s="5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5">
      <c r="A39" s="6"/>
      <c r="B39" s="6"/>
      <c r="C39" s="5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5">
      <c r="A40" s="6"/>
      <c r="B40" s="6"/>
      <c r="C40" s="5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5">
      <c r="A41" s="6"/>
      <c r="B41" s="6"/>
      <c r="C41" s="5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5">
      <c r="A42" s="6"/>
      <c r="B42" s="6"/>
      <c r="C42" s="5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5">
      <c r="A43" s="6"/>
      <c r="B43" s="6"/>
      <c r="C43" s="5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5">
      <c r="A44" s="6"/>
      <c r="B44" s="6"/>
      <c r="C44" s="5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5">
      <c r="A45" s="6"/>
      <c r="B45" s="6"/>
      <c r="C45" s="5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5">
      <c r="A46" s="6"/>
      <c r="B46" s="6"/>
      <c r="C46" s="5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5">
      <c r="A47" s="6"/>
      <c r="B47" s="6"/>
      <c r="C47" s="5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5">
      <c r="A48" s="6"/>
      <c r="B48" s="6"/>
      <c r="C48" s="5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x14ac:dyDescent="0.25">
      <c r="A49" s="6"/>
      <c r="B49" s="6"/>
      <c r="C49" s="5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x14ac:dyDescent="0.25">
      <c r="A50" s="6"/>
      <c r="B50" s="6"/>
      <c r="C50" s="5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x14ac:dyDescent="0.25">
      <c r="A51" s="6"/>
      <c r="B51" s="6"/>
      <c r="C51" s="5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x14ac:dyDescent="0.25">
      <c r="A52" s="6"/>
      <c r="B52" s="6"/>
      <c r="C52" s="5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x14ac:dyDescent="0.25">
      <c r="A53" s="6"/>
      <c r="B53" s="6"/>
      <c r="C53" s="5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x14ac:dyDescent="0.25">
      <c r="A54" s="6"/>
      <c r="B54" s="6"/>
      <c r="C54" s="5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x14ac:dyDescent="0.25">
      <c r="A55" s="6"/>
      <c r="B55" s="6"/>
      <c r="C55" s="5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x14ac:dyDescent="0.25">
      <c r="A56" s="6"/>
      <c r="B56" s="6"/>
      <c r="C56" s="5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x14ac:dyDescent="0.25">
      <c r="A57" s="6"/>
      <c r="B57" s="6"/>
      <c r="C57" s="5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x14ac:dyDescent="0.25">
      <c r="A58" s="6"/>
      <c r="B58" s="6"/>
      <c r="C58" s="5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x14ac:dyDescent="0.25">
      <c r="A59" s="6"/>
      <c r="B59" s="6"/>
      <c r="C59" s="5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x14ac:dyDescent="0.25">
      <c r="A60" s="6"/>
      <c r="B60" s="6"/>
      <c r="C60" s="5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x14ac:dyDescent="0.25">
      <c r="A61" s="6"/>
      <c r="B61" s="6"/>
      <c r="C61" s="5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x14ac:dyDescent="0.25">
      <c r="A62" s="6"/>
      <c r="B62" s="6"/>
      <c r="C62" s="5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25">
      <c r="A63" s="6"/>
      <c r="B63" s="6"/>
      <c r="C63" s="5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x14ac:dyDescent="0.25">
      <c r="A64" s="6"/>
      <c r="B64" s="6"/>
      <c r="C64" s="5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x14ac:dyDescent="0.25">
      <c r="A65" s="6"/>
      <c r="B65" s="6"/>
      <c r="C65" s="5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x14ac:dyDescent="0.25">
      <c r="A66" s="6"/>
      <c r="B66" s="6"/>
      <c r="C66" s="5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x14ac:dyDescent="0.25">
      <c r="A67" s="6"/>
      <c r="B67" s="6"/>
      <c r="C67" s="5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x14ac:dyDescent="0.25">
      <c r="A68" s="6"/>
      <c r="B68" s="6"/>
      <c r="C68" s="51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x14ac:dyDescent="0.25">
      <c r="A69" s="6"/>
      <c r="B69" s="6"/>
      <c r="C69" s="51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x14ac:dyDescent="0.25">
      <c r="A70" s="6"/>
      <c r="B70" s="6"/>
      <c r="C70" s="51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x14ac:dyDescent="0.25">
      <c r="A71" s="6"/>
      <c r="B71" s="6"/>
      <c r="C71" s="51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x14ac:dyDescent="0.25">
      <c r="A72" s="6"/>
      <c r="B72" s="6"/>
      <c r="C72" s="51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25">
      <c r="A73" s="6"/>
      <c r="B73" s="6"/>
      <c r="C73" s="5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5">
      <c r="A74" s="6"/>
      <c r="B74" s="6"/>
      <c r="C74" s="51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25">
      <c r="A75" s="6"/>
      <c r="B75" s="6"/>
      <c r="C75" s="51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x14ac:dyDescent="0.25">
      <c r="A76" s="6"/>
      <c r="B76" s="6"/>
      <c r="C76" s="51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x14ac:dyDescent="0.25">
      <c r="A77" s="6"/>
      <c r="B77" s="6"/>
      <c r="C77" s="51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x14ac:dyDescent="0.25">
      <c r="A78" s="6"/>
      <c r="B78" s="6"/>
      <c r="C78" s="51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x14ac:dyDescent="0.25">
      <c r="A79" s="6"/>
      <c r="B79" s="6"/>
      <c r="C79" s="51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x14ac:dyDescent="0.25">
      <c r="A80" s="6"/>
      <c r="B80" s="6"/>
      <c r="C80" s="51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x14ac:dyDescent="0.25">
      <c r="A81" s="6"/>
      <c r="B81" s="6"/>
      <c r="C81" s="51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x14ac:dyDescent="0.25">
      <c r="A82" s="6"/>
      <c r="B82" s="6"/>
      <c r="C82" s="51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x14ac:dyDescent="0.25">
      <c r="A83" s="6"/>
      <c r="B83" s="6"/>
      <c r="C83" s="5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x14ac:dyDescent="0.25">
      <c r="A84" s="6"/>
      <c r="B84" s="6"/>
      <c r="C84" s="51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x14ac:dyDescent="0.25">
      <c r="A85" s="6"/>
      <c r="B85" s="6"/>
      <c r="C85" s="5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x14ac:dyDescent="0.25">
      <c r="A86" s="6"/>
      <c r="B86" s="6"/>
      <c r="C86" s="51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x14ac:dyDescent="0.25">
      <c r="A87" s="6"/>
      <c r="B87" s="6"/>
      <c r="C87" s="5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x14ac:dyDescent="0.25">
      <c r="A88" s="6"/>
      <c r="B88" s="6"/>
      <c r="C88" s="51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x14ac:dyDescent="0.25">
      <c r="A89" s="6"/>
      <c r="B89" s="6"/>
      <c r="C89" s="51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x14ac:dyDescent="0.25">
      <c r="A90" s="6"/>
      <c r="B90" s="6"/>
      <c r="C90" s="51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x14ac:dyDescent="0.25">
      <c r="A91" s="6"/>
      <c r="B91" s="6"/>
      <c r="C91" s="51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x14ac:dyDescent="0.25">
      <c r="A92" s="6"/>
      <c r="B92" s="6"/>
      <c r="C92" s="51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x14ac:dyDescent="0.25">
      <c r="A93" s="6"/>
      <c r="B93" s="6"/>
      <c r="C93" s="51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x14ac:dyDescent="0.25">
      <c r="A94" s="6"/>
      <c r="B94" s="6"/>
      <c r="C94" s="51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x14ac:dyDescent="0.25">
      <c r="A95" s="6"/>
      <c r="B95" s="6"/>
      <c r="C95" s="51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x14ac:dyDescent="0.25">
      <c r="A96" s="6"/>
      <c r="B96" s="6"/>
      <c r="C96" s="51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x14ac:dyDescent="0.25">
      <c r="A97" s="6"/>
      <c r="B97" s="6"/>
      <c r="C97" s="51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x14ac:dyDescent="0.25">
      <c r="A98" s="6"/>
      <c r="B98" s="6"/>
      <c r="C98" s="51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x14ac:dyDescent="0.25">
      <c r="A99" s="6"/>
      <c r="B99" s="6"/>
      <c r="C99" s="51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x14ac:dyDescent="0.25">
      <c r="A100" s="6"/>
      <c r="B100" s="6"/>
      <c r="C100" s="51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5">
      <c r="A101" s="6"/>
      <c r="B101" s="6"/>
      <c r="C101" s="51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5">
      <c r="A102" s="6"/>
      <c r="B102" s="6"/>
      <c r="C102" s="51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5">
      <c r="A103" s="6"/>
      <c r="B103" s="6"/>
      <c r="C103" s="51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5">
      <c r="A104" s="6"/>
      <c r="B104" s="6"/>
      <c r="C104" s="51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5">
      <c r="A105" s="6"/>
      <c r="B105" s="6"/>
      <c r="C105" s="5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x14ac:dyDescent="0.25">
      <c r="A106" s="6"/>
      <c r="B106" s="6"/>
      <c r="C106" s="51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5">
      <c r="A107" s="6"/>
      <c r="B107" s="6"/>
      <c r="C107" s="5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x14ac:dyDescent="0.25">
      <c r="A108" s="6"/>
      <c r="B108" s="6"/>
      <c r="C108" s="51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x14ac:dyDescent="0.25">
      <c r="A109" s="6"/>
      <c r="B109" s="6"/>
      <c r="C109" s="5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x14ac:dyDescent="0.25">
      <c r="A110" s="6"/>
      <c r="B110" s="6"/>
      <c r="C110" s="51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x14ac:dyDescent="0.25">
      <c r="A111" s="6"/>
      <c r="B111" s="6"/>
      <c r="C111" s="51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x14ac:dyDescent="0.25">
      <c r="A112" s="6"/>
      <c r="B112" s="6"/>
      <c r="C112" s="51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x14ac:dyDescent="0.25">
      <c r="A113" s="6"/>
      <c r="B113" s="6"/>
      <c r="C113" s="51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x14ac:dyDescent="0.25">
      <c r="A114" s="6"/>
      <c r="B114" s="6"/>
      <c r="C114" s="51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x14ac:dyDescent="0.25">
      <c r="A115" s="6"/>
      <c r="B115" s="6"/>
      <c r="C115" s="51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x14ac:dyDescent="0.25">
      <c r="A116" s="6"/>
      <c r="B116" s="6"/>
      <c r="C116" s="51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x14ac:dyDescent="0.25">
      <c r="A117" s="6"/>
      <c r="B117" s="6"/>
      <c r="C117" s="51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x14ac:dyDescent="0.25">
      <c r="A118" s="6"/>
      <c r="B118" s="6"/>
      <c r="C118" s="51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x14ac:dyDescent="0.25">
      <c r="A119" s="6"/>
      <c r="B119" s="6"/>
      <c r="C119" s="51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x14ac:dyDescent="0.25">
      <c r="A120" s="6"/>
      <c r="B120" s="6"/>
      <c r="C120" s="51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x14ac:dyDescent="0.25">
      <c r="A121" s="6"/>
      <c r="B121" s="6"/>
      <c r="C121" s="5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x14ac:dyDescent="0.25">
      <c r="A122" s="6"/>
      <c r="B122" s="6"/>
      <c r="C122" s="51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x14ac:dyDescent="0.25">
      <c r="A123" s="6"/>
      <c r="B123" s="6"/>
      <c r="C123" s="51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x14ac:dyDescent="0.25">
      <c r="A124" s="6"/>
      <c r="B124" s="6"/>
      <c r="C124" s="51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x14ac:dyDescent="0.25">
      <c r="A125" s="6"/>
      <c r="B125" s="6"/>
      <c r="C125" s="51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x14ac:dyDescent="0.25">
      <c r="A126" s="6"/>
      <c r="B126" s="6"/>
      <c r="C126" s="51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x14ac:dyDescent="0.25">
      <c r="A127" s="6"/>
      <c r="B127" s="6"/>
      <c r="C127" s="5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x14ac:dyDescent="0.25">
      <c r="A128" s="6"/>
      <c r="B128" s="6"/>
      <c r="C128" s="51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x14ac:dyDescent="0.25">
      <c r="A129" s="6"/>
      <c r="B129" s="6"/>
      <c r="C129" s="5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x14ac:dyDescent="0.25">
      <c r="A130" s="6"/>
      <c r="B130" s="6"/>
      <c r="C130" s="51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x14ac:dyDescent="0.25">
      <c r="A131" s="6"/>
      <c r="B131" s="6"/>
      <c r="C131" s="5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x14ac:dyDescent="0.25">
      <c r="A132" s="6"/>
      <c r="B132" s="6"/>
      <c r="C132" s="51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x14ac:dyDescent="0.25">
      <c r="A133" s="6"/>
      <c r="B133" s="6"/>
      <c r="C133" s="5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x14ac:dyDescent="0.25">
      <c r="A134" s="6"/>
      <c r="B134" s="6"/>
      <c r="C134" s="51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x14ac:dyDescent="0.25">
      <c r="A135" s="6"/>
      <c r="B135" s="6"/>
      <c r="C135" s="51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x14ac:dyDescent="0.25">
      <c r="A136" s="6"/>
      <c r="B136" s="6"/>
      <c r="C136" s="51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x14ac:dyDescent="0.25">
      <c r="C137" s="52"/>
    </row>
    <row r="138" spans="1:14" x14ac:dyDescent="0.25">
      <c r="C138" s="52"/>
    </row>
    <row r="139" spans="1:14" x14ac:dyDescent="0.25">
      <c r="C139" s="52"/>
    </row>
    <row r="140" spans="1:14" x14ac:dyDescent="0.25">
      <c r="C140" s="52"/>
    </row>
    <row r="141" spans="1:14" x14ac:dyDescent="0.25">
      <c r="C141" s="52"/>
    </row>
    <row r="142" spans="1:14" x14ac:dyDescent="0.25">
      <c r="C142" s="52"/>
    </row>
    <row r="143" spans="1:14" x14ac:dyDescent="0.25">
      <c r="C143" s="52"/>
    </row>
    <row r="144" spans="1:14" x14ac:dyDescent="0.25">
      <c r="C144" s="52"/>
    </row>
    <row r="145" spans="3:3" x14ac:dyDescent="0.25">
      <c r="C145" s="52"/>
    </row>
    <row r="146" spans="3:3" x14ac:dyDescent="0.25">
      <c r="C146" s="52"/>
    </row>
    <row r="147" spans="3:3" x14ac:dyDescent="0.25">
      <c r="C147" s="52"/>
    </row>
    <row r="148" spans="3:3" x14ac:dyDescent="0.25">
      <c r="C148" s="52"/>
    </row>
    <row r="149" spans="3:3" x14ac:dyDescent="0.25">
      <c r="C149" s="52"/>
    </row>
    <row r="150" spans="3:3" x14ac:dyDescent="0.25">
      <c r="C150" s="52"/>
    </row>
    <row r="151" spans="3:3" x14ac:dyDescent="0.25">
      <c r="C151" s="52"/>
    </row>
    <row r="152" spans="3:3" x14ac:dyDescent="0.25">
      <c r="C152" s="52"/>
    </row>
    <row r="153" spans="3:3" x14ac:dyDescent="0.25">
      <c r="C153" s="52"/>
    </row>
    <row r="154" spans="3:3" x14ac:dyDescent="0.25">
      <c r="C154" s="52"/>
    </row>
    <row r="155" spans="3:3" x14ac:dyDescent="0.25">
      <c r="C155" s="52"/>
    </row>
    <row r="156" spans="3:3" x14ac:dyDescent="0.25">
      <c r="C156" s="52"/>
    </row>
    <row r="157" spans="3:3" x14ac:dyDescent="0.25">
      <c r="C157" s="52"/>
    </row>
    <row r="158" spans="3:3" x14ac:dyDescent="0.25">
      <c r="C158" s="52"/>
    </row>
    <row r="159" spans="3:3" x14ac:dyDescent="0.25">
      <c r="C159" s="52"/>
    </row>
    <row r="160" spans="3:3" x14ac:dyDescent="0.25">
      <c r="C160" s="52"/>
    </row>
    <row r="161" spans="3:3" x14ac:dyDescent="0.25">
      <c r="C161" s="52"/>
    </row>
    <row r="162" spans="3:3" x14ac:dyDescent="0.25">
      <c r="C162" s="52"/>
    </row>
    <row r="163" spans="3:3" x14ac:dyDescent="0.25">
      <c r="C163" s="52"/>
    </row>
    <row r="164" spans="3:3" x14ac:dyDescent="0.25">
      <c r="C164" s="52"/>
    </row>
    <row r="165" spans="3:3" x14ac:dyDescent="0.25">
      <c r="C165" s="52"/>
    </row>
    <row r="166" spans="3:3" x14ac:dyDescent="0.25">
      <c r="C166" s="52"/>
    </row>
    <row r="167" spans="3:3" x14ac:dyDescent="0.25">
      <c r="C167" s="52"/>
    </row>
    <row r="168" spans="3:3" x14ac:dyDescent="0.25">
      <c r="C168" s="52"/>
    </row>
    <row r="169" spans="3:3" x14ac:dyDescent="0.25">
      <c r="C169" s="52"/>
    </row>
    <row r="170" spans="3:3" x14ac:dyDescent="0.25">
      <c r="C170" s="52"/>
    </row>
    <row r="171" spans="3:3" x14ac:dyDescent="0.25">
      <c r="C171" s="52"/>
    </row>
    <row r="172" spans="3:3" x14ac:dyDescent="0.25">
      <c r="C172" s="52"/>
    </row>
    <row r="173" spans="3:3" x14ac:dyDescent="0.25">
      <c r="C173" s="52"/>
    </row>
    <row r="174" spans="3:3" x14ac:dyDescent="0.25">
      <c r="C174" s="52"/>
    </row>
    <row r="175" spans="3:3" x14ac:dyDescent="0.25">
      <c r="C175" s="52"/>
    </row>
    <row r="176" spans="3:3" x14ac:dyDescent="0.25">
      <c r="C176" s="52"/>
    </row>
    <row r="177" spans="3:3" x14ac:dyDescent="0.25">
      <c r="C177" s="52"/>
    </row>
    <row r="178" spans="3:3" x14ac:dyDescent="0.25">
      <c r="C178" s="52"/>
    </row>
    <row r="179" spans="3:3" x14ac:dyDescent="0.25">
      <c r="C179" s="52"/>
    </row>
    <row r="180" spans="3:3" x14ac:dyDescent="0.25">
      <c r="C180" s="52"/>
    </row>
    <row r="181" spans="3:3" x14ac:dyDescent="0.25">
      <c r="C181" s="52"/>
    </row>
    <row r="182" spans="3:3" x14ac:dyDescent="0.25">
      <c r="C182" s="52"/>
    </row>
    <row r="183" spans="3:3" x14ac:dyDescent="0.25">
      <c r="C183" s="52"/>
    </row>
    <row r="184" spans="3:3" x14ac:dyDescent="0.25">
      <c r="C184" s="52"/>
    </row>
    <row r="185" spans="3:3" x14ac:dyDescent="0.25">
      <c r="C185" s="52"/>
    </row>
    <row r="186" spans="3:3" x14ac:dyDescent="0.25">
      <c r="C186" s="52"/>
    </row>
    <row r="187" spans="3:3" x14ac:dyDescent="0.25">
      <c r="C187" s="52"/>
    </row>
    <row r="188" spans="3:3" x14ac:dyDescent="0.25">
      <c r="C188" s="52"/>
    </row>
    <row r="189" spans="3:3" x14ac:dyDescent="0.25">
      <c r="C189" s="52"/>
    </row>
    <row r="190" spans="3:3" x14ac:dyDescent="0.25">
      <c r="C190" s="52"/>
    </row>
    <row r="191" spans="3:3" x14ac:dyDescent="0.25">
      <c r="C191" s="52"/>
    </row>
    <row r="192" spans="3:3" x14ac:dyDescent="0.25">
      <c r="C192" s="52"/>
    </row>
    <row r="193" spans="3:3" x14ac:dyDescent="0.25">
      <c r="C193" s="52"/>
    </row>
    <row r="194" spans="3:3" x14ac:dyDescent="0.25">
      <c r="C194" s="52"/>
    </row>
    <row r="195" spans="3:3" x14ac:dyDescent="0.25">
      <c r="C195" s="52"/>
    </row>
    <row r="196" spans="3:3" x14ac:dyDescent="0.25">
      <c r="C196" s="52"/>
    </row>
    <row r="197" spans="3:3" x14ac:dyDescent="0.25">
      <c r="C197" s="52"/>
    </row>
    <row r="198" spans="3:3" x14ac:dyDescent="0.25">
      <c r="C198" s="52"/>
    </row>
    <row r="199" spans="3:3" x14ac:dyDescent="0.25">
      <c r="C199" s="52"/>
    </row>
    <row r="200" spans="3:3" x14ac:dyDescent="0.25">
      <c r="C200" s="52"/>
    </row>
    <row r="201" spans="3:3" x14ac:dyDescent="0.25">
      <c r="C201" s="52"/>
    </row>
    <row r="202" spans="3:3" x14ac:dyDescent="0.25">
      <c r="C202" s="52"/>
    </row>
    <row r="203" spans="3:3" x14ac:dyDescent="0.25">
      <c r="C203" s="52"/>
    </row>
    <row r="204" spans="3:3" x14ac:dyDescent="0.25">
      <c r="C204" s="52"/>
    </row>
    <row r="205" spans="3:3" x14ac:dyDescent="0.25">
      <c r="C205" s="52"/>
    </row>
    <row r="206" spans="3:3" x14ac:dyDescent="0.25">
      <c r="C206" s="52"/>
    </row>
    <row r="207" spans="3:3" x14ac:dyDescent="0.25">
      <c r="C207" s="52"/>
    </row>
    <row r="208" spans="3:3" x14ac:dyDescent="0.25">
      <c r="C208" s="52"/>
    </row>
    <row r="209" spans="3:3" x14ac:dyDescent="0.25">
      <c r="C209" s="52"/>
    </row>
    <row r="210" spans="3:3" x14ac:dyDescent="0.25">
      <c r="C210" s="52"/>
    </row>
    <row r="211" spans="3:3" x14ac:dyDescent="0.25">
      <c r="C211" s="52"/>
    </row>
    <row r="212" spans="3:3" x14ac:dyDescent="0.25">
      <c r="C212" s="52"/>
    </row>
    <row r="213" spans="3:3" x14ac:dyDescent="0.25">
      <c r="C213" s="52"/>
    </row>
    <row r="214" spans="3:3" x14ac:dyDescent="0.25">
      <c r="C214" s="52"/>
    </row>
    <row r="215" spans="3:3" x14ac:dyDescent="0.25">
      <c r="C215" s="52"/>
    </row>
    <row r="216" spans="3:3" x14ac:dyDescent="0.25">
      <c r="C216" s="52"/>
    </row>
    <row r="217" spans="3:3" x14ac:dyDescent="0.25">
      <c r="C217" s="52"/>
    </row>
    <row r="218" spans="3:3" x14ac:dyDescent="0.25">
      <c r="C218" s="52"/>
    </row>
    <row r="219" spans="3:3" x14ac:dyDescent="0.25">
      <c r="C219" s="52"/>
    </row>
    <row r="220" spans="3:3" x14ac:dyDescent="0.25">
      <c r="C220" s="52"/>
    </row>
    <row r="221" spans="3:3" x14ac:dyDescent="0.25">
      <c r="C221" s="52"/>
    </row>
    <row r="222" spans="3:3" x14ac:dyDescent="0.25">
      <c r="C222" s="52"/>
    </row>
    <row r="223" spans="3:3" x14ac:dyDescent="0.25">
      <c r="C223" s="52"/>
    </row>
    <row r="224" spans="3:3" x14ac:dyDescent="0.25">
      <c r="C224" s="52"/>
    </row>
    <row r="225" spans="3:3" x14ac:dyDescent="0.25">
      <c r="C225" s="52"/>
    </row>
    <row r="226" spans="3:3" x14ac:dyDescent="0.25">
      <c r="C226" s="52"/>
    </row>
    <row r="227" spans="3:3" x14ac:dyDescent="0.25">
      <c r="C227" s="52"/>
    </row>
    <row r="228" spans="3:3" x14ac:dyDescent="0.25">
      <c r="C228" s="52"/>
    </row>
    <row r="229" spans="3:3" x14ac:dyDescent="0.25">
      <c r="C229" s="52"/>
    </row>
    <row r="230" spans="3:3" x14ac:dyDescent="0.25">
      <c r="C230" s="52"/>
    </row>
    <row r="231" spans="3:3" x14ac:dyDescent="0.25">
      <c r="C231" s="52"/>
    </row>
    <row r="232" spans="3:3" x14ac:dyDescent="0.25">
      <c r="C232" s="52"/>
    </row>
    <row r="233" spans="3:3" x14ac:dyDescent="0.25">
      <c r="C233" s="52"/>
    </row>
    <row r="234" spans="3:3" x14ac:dyDescent="0.25">
      <c r="C234" s="52"/>
    </row>
    <row r="235" spans="3:3" x14ac:dyDescent="0.25">
      <c r="C235" s="52"/>
    </row>
    <row r="236" spans="3:3" x14ac:dyDescent="0.25">
      <c r="C236" s="52"/>
    </row>
    <row r="237" spans="3:3" x14ac:dyDescent="0.25">
      <c r="C237" s="52"/>
    </row>
    <row r="238" spans="3:3" x14ac:dyDescent="0.25">
      <c r="C238" s="52"/>
    </row>
    <row r="239" spans="3:3" x14ac:dyDescent="0.25">
      <c r="C239" s="52"/>
    </row>
    <row r="240" spans="3:3" x14ac:dyDescent="0.25">
      <c r="C240" s="52"/>
    </row>
    <row r="241" spans="3:3" x14ac:dyDescent="0.25">
      <c r="C241" s="52"/>
    </row>
    <row r="242" spans="3:3" x14ac:dyDescent="0.25">
      <c r="C242" s="52"/>
    </row>
    <row r="243" spans="3:3" x14ac:dyDescent="0.25">
      <c r="C243" s="52"/>
    </row>
    <row r="244" spans="3:3" x14ac:dyDescent="0.25">
      <c r="C244" s="52"/>
    </row>
    <row r="245" spans="3:3" x14ac:dyDescent="0.25">
      <c r="C245" s="52"/>
    </row>
    <row r="246" spans="3:3" x14ac:dyDescent="0.25">
      <c r="C246" s="52"/>
    </row>
    <row r="247" spans="3:3" x14ac:dyDescent="0.25">
      <c r="C247" s="52"/>
    </row>
    <row r="248" spans="3:3" x14ac:dyDescent="0.25">
      <c r="C248" s="52"/>
    </row>
    <row r="249" spans="3:3" x14ac:dyDescent="0.25">
      <c r="C249" s="52"/>
    </row>
    <row r="250" spans="3:3" x14ac:dyDescent="0.25">
      <c r="C250" s="52"/>
    </row>
    <row r="251" spans="3:3" x14ac:dyDescent="0.25">
      <c r="C251" s="52"/>
    </row>
    <row r="252" spans="3:3" x14ac:dyDescent="0.25">
      <c r="C252" s="52"/>
    </row>
    <row r="253" spans="3:3" x14ac:dyDescent="0.25">
      <c r="C253" s="52"/>
    </row>
    <row r="254" spans="3:3" x14ac:dyDescent="0.25">
      <c r="C254" s="52"/>
    </row>
    <row r="255" spans="3:3" x14ac:dyDescent="0.25">
      <c r="C255" s="52"/>
    </row>
    <row r="256" spans="3:3" x14ac:dyDescent="0.25">
      <c r="C256" s="52"/>
    </row>
    <row r="257" spans="3:3" x14ac:dyDescent="0.25">
      <c r="C257" s="52"/>
    </row>
    <row r="258" spans="3:3" x14ac:dyDescent="0.25">
      <c r="C258" s="52"/>
    </row>
    <row r="259" spans="3:3" x14ac:dyDescent="0.25">
      <c r="C259" s="52"/>
    </row>
    <row r="260" spans="3:3" x14ac:dyDescent="0.25">
      <c r="C260" s="52"/>
    </row>
    <row r="261" spans="3:3" x14ac:dyDescent="0.25">
      <c r="C261" s="52"/>
    </row>
    <row r="262" spans="3:3" x14ac:dyDescent="0.25">
      <c r="C262" s="52"/>
    </row>
    <row r="263" spans="3:3" x14ac:dyDescent="0.25">
      <c r="C263" s="52"/>
    </row>
    <row r="264" spans="3:3" x14ac:dyDescent="0.25">
      <c r="C264" s="52"/>
    </row>
    <row r="265" spans="3:3" x14ac:dyDescent="0.25">
      <c r="C265" s="52"/>
    </row>
    <row r="266" spans="3:3" x14ac:dyDescent="0.25">
      <c r="C266" s="52"/>
    </row>
    <row r="267" spans="3:3" x14ac:dyDescent="0.25">
      <c r="C267" s="52"/>
    </row>
    <row r="268" spans="3:3" x14ac:dyDescent="0.25">
      <c r="C268" s="52"/>
    </row>
    <row r="269" spans="3:3" x14ac:dyDescent="0.25">
      <c r="C269" s="52"/>
    </row>
    <row r="270" spans="3:3" x14ac:dyDescent="0.25">
      <c r="C270" s="52"/>
    </row>
    <row r="271" spans="3:3" x14ac:dyDescent="0.25">
      <c r="C271" s="52"/>
    </row>
    <row r="272" spans="3:3" x14ac:dyDescent="0.25">
      <c r="C272" s="52"/>
    </row>
    <row r="273" spans="3:3" x14ac:dyDescent="0.25">
      <c r="C273" s="52"/>
    </row>
    <row r="274" spans="3:3" x14ac:dyDescent="0.25">
      <c r="C274" s="52"/>
    </row>
    <row r="275" spans="3:3" x14ac:dyDescent="0.25">
      <c r="C275" s="52"/>
    </row>
    <row r="276" spans="3:3" x14ac:dyDescent="0.25">
      <c r="C276" s="52"/>
    </row>
    <row r="277" spans="3:3" x14ac:dyDescent="0.25">
      <c r="C277" s="52"/>
    </row>
    <row r="278" spans="3:3" x14ac:dyDescent="0.25">
      <c r="C278" s="52"/>
    </row>
    <row r="279" spans="3:3" x14ac:dyDescent="0.25">
      <c r="C279" s="52"/>
    </row>
    <row r="280" spans="3:3" x14ac:dyDescent="0.25">
      <c r="C280" s="52"/>
    </row>
    <row r="281" spans="3:3" x14ac:dyDescent="0.25">
      <c r="C281" s="52"/>
    </row>
    <row r="282" spans="3:3" x14ac:dyDescent="0.25">
      <c r="C282" s="52"/>
    </row>
    <row r="283" spans="3:3" x14ac:dyDescent="0.25">
      <c r="C283" s="52"/>
    </row>
    <row r="284" spans="3:3" x14ac:dyDescent="0.25">
      <c r="C284" s="52"/>
    </row>
    <row r="285" spans="3:3" x14ac:dyDescent="0.25">
      <c r="C285" s="52"/>
    </row>
    <row r="286" spans="3:3" x14ac:dyDescent="0.25">
      <c r="C286" s="52"/>
    </row>
    <row r="287" spans="3:3" x14ac:dyDescent="0.25">
      <c r="C287" s="52"/>
    </row>
    <row r="288" spans="3:3" x14ac:dyDescent="0.25">
      <c r="C288" s="52"/>
    </row>
    <row r="289" spans="3:3" x14ac:dyDescent="0.25">
      <c r="C289" s="52"/>
    </row>
    <row r="290" spans="3:3" x14ac:dyDescent="0.25">
      <c r="C290" s="52"/>
    </row>
    <row r="291" spans="3:3" x14ac:dyDescent="0.25">
      <c r="C291" s="52"/>
    </row>
    <row r="292" spans="3:3" x14ac:dyDescent="0.25">
      <c r="C292" s="52"/>
    </row>
    <row r="293" spans="3:3" x14ac:dyDescent="0.25">
      <c r="C293" s="52"/>
    </row>
    <row r="294" spans="3:3" x14ac:dyDescent="0.25">
      <c r="C294" s="52"/>
    </row>
    <row r="295" spans="3:3" x14ac:dyDescent="0.25">
      <c r="C295" s="52"/>
    </row>
    <row r="296" spans="3:3" x14ac:dyDescent="0.25">
      <c r="C296" s="52"/>
    </row>
    <row r="297" spans="3:3" x14ac:dyDescent="0.25">
      <c r="C297" s="52"/>
    </row>
    <row r="298" spans="3:3" x14ac:dyDescent="0.25">
      <c r="C298" s="52"/>
    </row>
    <row r="299" spans="3:3" x14ac:dyDescent="0.25">
      <c r="C299" s="52"/>
    </row>
    <row r="300" spans="3:3" x14ac:dyDescent="0.25">
      <c r="C300" s="52"/>
    </row>
    <row r="301" spans="3:3" x14ac:dyDescent="0.25">
      <c r="C301" s="52"/>
    </row>
    <row r="302" spans="3:3" x14ac:dyDescent="0.25">
      <c r="C302" s="52"/>
    </row>
    <row r="303" spans="3:3" x14ac:dyDescent="0.25">
      <c r="C303" s="52"/>
    </row>
    <row r="304" spans="3:3" x14ac:dyDescent="0.25">
      <c r="C304" s="52"/>
    </row>
    <row r="305" spans="3:3" x14ac:dyDescent="0.25">
      <c r="C305" s="52"/>
    </row>
    <row r="306" spans="3:3" x14ac:dyDescent="0.25">
      <c r="C306" s="52"/>
    </row>
    <row r="307" spans="3:3" x14ac:dyDescent="0.25">
      <c r="C307" s="52"/>
    </row>
    <row r="308" spans="3:3" x14ac:dyDescent="0.25">
      <c r="C308" s="52"/>
    </row>
    <row r="309" spans="3:3" x14ac:dyDescent="0.25">
      <c r="C309" s="52"/>
    </row>
    <row r="310" spans="3:3" x14ac:dyDescent="0.25">
      <c r="C310" s="52"/>
    </row>
    <row r="311" spans="3:3" x14ac:dyDescent="0.25">
      <c r="C311" s="52"/>
    </row>
    <row r="312" spans="3:3" x14ac:dyDescent="0.25">
      <c r="C312" s="52"/>
    </row>
    <row r="313" spans="3:3" x14ac:dyDescent="0.25">
      <c r="C313" s="52"/>
    </row>
    <row r="314" spans="3:3" x14ac:dyDescent="0.25">
      <c r="C314" s="52"/>
    </row>
    <row r="315" spans="3:3" x14ac:dyDescent="0.25">
      <c r="C315" s="52"/>
    </row>
    <row r="316" spans="3:3" x14ac:dyDescent="0.25">
      <c r="C316" s="52"/>
    </row>
    <row r="317" spans="3:3" x14ac:dyDescent="0.25">
      <c r="C317" s="52"/>
    </row>
    <row r="318" spans="3:3" x14ac:dyDescent="0.25">
      <c r="C318" s="52"/>
    </row>
    <row r="319" spans="3:3" x14ac:dyDescent="0.25">
      <c r="C319" s="52"/>
    </row>
    <row r="320" spans="3:3" x14ac:dyDescent="0.25">
      <c r="C320" s="52"/>
    </row>
    <row r="321" spans="3:3" x14ac:dyDescent="0.25">
      <c r="C321" s="52"/>
    </row>
    <row r="322" spans="3:3" x14ac:dyDescent="0.25">
      <c r="C322" s="52"/>
    </row>
    <row r="323" spans="3:3" x14ac:dyDescent="0.25">
      <c r="C323" s="52"/>
    </row>
    <row r="324" spans="3:3" x14ac:dyDescent="0.25">
      <c r="C324" s="52"/>
    </row>
    <row r="325" spans="3:3" x14ac:dyDescent="0.25">
      <c r="C325" s="52"/>
    </row>
    <row r="326" spans="3:3" x14ac:dyDescent="0.25">
      <c r="C326" s="52"/>
    </row>
    <row r="327" spans="3:3" x14ac:dyDescent="0.25">
      <c r="C327" s="52"/>
    </row>
    <row r="328" spans="3:3" x14ac:dyDescent="0.25">
      <c r="C328" s="52"/>
    </row>
    <row r="329" spans="3:3" x14ac:dyDescent="0.25">
      <c r="C329" s="52"/>
    </row>
    <row r="330" spans="3:3" x14ac:dyDescent="0.25">
      <c r="C330" s="52"/>
    </row>
    <row r="331" spans="3:3" x14ac:dyDescent="0.25">
      <c r="C331" s="52"/>
    </row>
    <row r="332" spans="3:3" x14ac:dyDescent="0.25">
      <c r="C332" s="52"/>
    </row>
    <row r="333" spans="3:3" x14ac:dyDescent="0.25">
      <c r="C333" s="52"/>
    </row>
    <row r="334" spans="3:3" x14ac:dyDescent="0.25">
      <c r="C334" s="52"/>
    </row>
    <row r="335" spans="3:3" x14ac:dyDescent="0.25">
      <c r="C335" s="52"/>
    </row>
    <row r="336" spans="3:3" x14ac:dyDescent="0.25">
      <c r="C336" s="52"/>
    </row>
    <row r="337" spans="3:3" x14ac:dyDescent="0.25">
      <c r="C337" s="52"/>
    </row>
    <row r="338" spans="3:3" x14ac:dyDescent="0.25">
      <c r="C338" s="52"/>
    </row>
    <row r="339" spans="3:3" x14ac:dyDescent="0.25">
      <c r="C339" s="52"/>
    </row>
    <row r="340" spans="3:3" x14ac:dyDescent="0.25">
      <c r="C340" s="52"/>
    </row>
    <row r="341" spans="3:3" x14ac:dyDescent="0.25">
      <c r="C341" s="52"/>
    </row>
    <row r="342" spans="3:3" x14ac:dyDescent="0.25">
      <c r="C342" s="52"/>
    </row>
    <row r="343" spans="3:3" x14ac:dyDescent="0.25">
      <c r="C343" s="52"/>
    </row>
    <row r="344" spans="3:3" x14ac:dyDescent="0.25">
      <c r="C344" s="52"/>
    </row>
    <row r="345" spans="3:3" x14ac:dyDescent="0.25">
      <c r="C345" s="52"/>
    </row>
    <row r="346" spans="3:3" x14ac:dyDescent="0.25">
      <c r="C346" s="52"/>
    </row>
    <row r="347" spans="3:3" x14ac:dyDescent="0.25">
      <c r="C347" s="52"/>
    </row>
    <row r="348" spans="3:3" x14ac:dyDescent="0.25">
      <c r="C348" s="52"/>
    </row>
    <row r="349" spans="3:3" x14ac:dyDescent="0.25">
      <c r="C349" s="52"/>
    </row>
    <row r="350" spans="3:3" x14ac:dyDescent="0.25">
      <c r="C350" s="52"/>
    </row>
    <row r="351" spans="3:3" x14ac:dyDescent="0.25">
      <c r="C351" s="52"/>
    </row>
    <row r="352" spans="3:3" x14ac:dyDescent="0.25">
      <c r="C352" s="52"/>
    </row>
    <row r="353" spans="3:3" x14ac:dyDescent="0.25">
      <c r="C353" s="52"/>
    </row>
    <row r="354" spans="3:3" x14ac:dyDescent="0.25">
      <c r="C354" s="52"/>
    </row>
    <row r="355" spans="3:3" x14ac:dyDescent="0.25">
      <c r="C355" s="52"/>
    </row>
    <row r="356" spans="3:3" x14ac:dyDescent="0.25">
      <c r="C356" s="52"/>
    </row>
    <row r="357" spans="3:3" x14ac:dyDescent="0.25">
      <c r="C357" s="52"/>
    </row>
    <row r="358" spans="3:3" x14ac:dyDescent="0.25">
      <c r="C358" s="52"/>
    </row>
    <row r="359" spans="3:3" x14ac:dyDescent="0.25">
      <c r="C359" s="52"/>
    </row>
    <row r="360" spans="3:3" x14ac:dyDescent="0.25">
      <c r="C360" s="52"/>
    </row>
    <row r="361" spans="3:3" x14ac:dyDescent="0.25">
      <c r="C361" s="52"/>
    </row>
    <row r="362" spans="3:3" x14ac:dyDescent="0.25">
      <c r="C362" s="52"/>
    </row>
    <row r="363" spans="3:3" x14ac:dyDescent="0.25">
      <c r="C363" s="52"/>
    </row>
    <row r="364" spans="3:3" x14ac:dyDescent="0.25">
      <c r="C364" s="52"/>
    </row>
    <row r="365" spans="3:3" x14ac:dyDescent="0.25">
      <c r="C365" s="52"/>
    </row>
    <row r="366" spans="3:3" x14ac:dyDescent="0.25">
      <c r="C366" s="52"/>
    </row>
    <row r="367" spans="3:3" x14ac:dyDescent="0.25">
      <c r="C367" s="52"/>
    </row>
    <row r="368" spans="3:3" x14ac:dyDescent="0.25">
      <c r="C368" s="52"/>
    </row>
    <row r="369" spans="3:3" x14ac:dyDescent="0.25">
      <c r="C369" s="52"/>
    </row>
    <row r="370" spans="3:3" x14ac:dyDescent="0.25">
      <c r="C370" s="52"/>
    </row>
    <row r="371" spans="3:3" x14ac:dyDescent="0.25">
      <c r="C371" s="52"/>
    </row>
    <row r="372" spans="3:3" x14ac:dyDescent="0.25">
      <c r="C372" s="52"/>
    </row>
    <row r="373" spans="3:3" x14ac:dyDescent="0.25">
      <c r="C373" s="52"/>
    </row>
    <row r="374" spans="3:3" x14ac:dyDescent="0.25">
      <c r="C374" s="52"/>
    </row>
    <row r="375" spans="3:3" x14ac:dyDescent="0.25">
      <c r="C375" s="52"/>
    </row>
    <row r="376" spans="3:3" x14ac:dyDescent="0.25">
      <c r="C376" s="52"/>
    </row>
    <row r="377" spans="3:3" x14ac:dyDescent="0.25">
      <c r="C377" s="52"/>
    </row>
    <row r="378" spans="3:3" x14ac:dyDescent="0.25">
      <c r="C378" s="52"/>
    </row>
    <row r="379" spans="3:3" x14ac:dyDescent="0.25">
      <c r="C379" s="52"/>
    </row>
    <row r="380" spans="3:3" x14ac:dyDescent="0.25">
      <c r="C380" s="52"/>
    </row>
    <row r="381" spans="3:3" x14ac:dyDescent="0.25">
      <c r="C381" s="52"/>
    </row>
    <row r="382" spans="3:3" x14ac:dyDescent="0.25">
      <c r="C382" s="52"/>
    </row>
    <row r="383" spans="3:3" x14ac:dyDescent="0.25">
      <c r="C383" s="52"/>
    </row>
    <row r="384" spans="3:3" x14ac:dyDescent="0.25">
      <c r="C384" s="52"/>
    </row>
    <row r="385" spans="3:3" x14ac:dyDescent="0.25">
      <c r="C385" s="52"/>
    </row>
    <row r="386" spans="3:3" x14ac:dyDescent="0.25">
      <c r="C386" s="52"/>
    </row>
    <row r="387" spans="3:3" x14ac:dyDescent="0.25">
      <c r="C387" s="52"/>
    </row>
    <row r="388" spans="3:3" x14ac:dyDescent="0.25">
      <c r="C388" s="52"/>
    </row>
    <row r="389" spans="3:3" x14ac:dyDescent="0.25">
      <c r="C389" s="52"/>
    </row>
    <row r="390" spans="3:3" x14ac:dyDescent="0.25">
      <c r="C390" s="52"/>
    </row>
    <row r="391" spans="3:3" x14ac:dyDescent="0.25">
      <c r="C391" s="52"/>
    </row>
    <row r="392" spans="3:3" x14ac:dyDescent="0.25">
      <c r="C392" s="52"/>
    </row>
    <row r="393" spans="3:3" x14ac:dyDescent="0.25">
      <c r="C393" s="52"/>
    </row>
    <row r="394" spans="3:3" x14ac:dyDescent="0.25">
      <c r="C394" s="52"/>
    </row>
    <row r="395" spans="3:3" x14ac:dyDescent="0.25">
      <c r="C395" s="52"/>
    </row>
    <row r="396" spans="3:3" x14ac:dyDescent="0.25">
      <c r="C396" s="52"/>
    </row>
    <row r="397" spans="3:3" x14ac:dyDescent="0.25">
      <c r="C397" s="52"/>
    </row>
    <row r="398" spans="3:3" x14ac:dyDescent="0.25">
      <c r="C398" s="52"/>
    </row>
    <row r="399" spans="3:3" x14ac:dyDescent="0.25">
      <c r="C399" s="52"/>
    </row>
    <row r="400" spans="3:3" x14ac:dyDescent="0.25">
      <c r="C400" s="52"/>
    </row>
    <row r="401" spans="3:3" x14ac:dyDescent="0.25">
      <c r="C401" s="52"/>
    </row>
    <row r="402" spans="3:3" x14ac:dyDescent="0.25">
      <c r="C402" s="52"/>
    </row>
    <row r="403" spans="3:3" x14ac:dyDescent="0.25">
      <c r="C403" s="52"/>
    </row>
    <row r="404" spans="3:3" x14ac:dyDescent="0.25">
      <c r="C404" s="52"/>
    </row>
    <row r="405" spans="3:3" x14ac:dyDescent="0.25">
      <c r="C405" s="52"/>
    </row>
    <row r="406" spans="3:3" x14ac:dyDescent="0.25">
      <c r="C406" s="52"/>
    </row>
    <row r="407" spans="3:3" x14ac:dyDescent="0.25">
      <c r="C407" s="52"/>
    </row>
    <row r="408" spans="3:3" x14ac:dyDescent="0.25">
      <c r="C408" s="52"/>
    </row>
    <row r="409" spans="3:3" x14ac:dyDescent="0.25">
      <c r="C409" s="52"/>
    </row>
    <row r="410" spans="3:3" x14ac:dyDescent="0.25">
      <c r="C410" s="52"/>
    </row>
    <row r="411" spans="3:3" x14ac:dyDescent="0.25">
      <c r="C411" s="52"/>
    </row>
    <row r="412" spans="3:3" x14ac:dyDescent="0.25">
      <c r="C412" s="52"/>
    </row>
    <row r="413" spans="3:3" x14ac:dyDescent="0.25">
      <c r="C413" s="52"/>
    </row>
    <row r="414" spans="3:3" x14ac:dyDescent="0.25">
      <c r="C414" s="52"/>
    </row>
    <row r="415" spans="3:3" x14ac:dyDescent="0.25">
      <c r="C415" s="52"/>
    </row>
    <row r="416" spans="3:3" x14ac:dyDescent="0.25">
      <c r="C416" s="52"/>
    </row>
    <row r="417" spans="3:3" x14ac:dyDescent="0.25">
      <c r="C417" s="52"/>
    </row>
    <row r="418" spans="3:3" x14ac:dyDescent="0.25">
      <c r="C418" s="52"/>
    </row>
    <row r="419" spans="3:3" x14ac:dyDescent="0.25">
      <c r="C419" s="52"/>
    </row>
    <row r="420" spans="3:3" x14ac:dyDescent="0.25">
      <c r="C420" s="52"/>
    </row>
    <row r="421" spans="3:3" x14ac:dyDescent="0.25">
      <c r="C421" s="52"/>
    </row>
    <row r="422" spans="3:3" x14ac:dyDescent="0.25">
      <c r="C422" s="52"/>
    </row>
    <row r="423" spans="3:3" x14ac:dyDescent="0.25">
      <c r="C423" s="52"/>
    </row>
    <row r="424" spans="3:3" x14ac:dyDescent="0.25">
      <c r="C424" s="52"/>
    </row>
    <row r="425" spans="3:3" x14ac:dyDescent="0.25">
      <c r="C425" s="52"/>
    </row>
    <row r="426" spans="3:3" x14ac:dyDescent="0.25">
      <c r="C426" s="52"/>
    </row>
    <row r="427" spans="3:3" x14ac:dyDescent="0.25">
      <c r="C427" s="52"/>
    </row>
    <row r="428" spans="3:3" x14ac:dyDescent="0.25">
      <c r="C428" s="52"/>
    </row>
    <row r="429" spans="3:3" x14ac:dyDescent="0.25">
      <c r="C429" s="52"/>
    </row>
    <row r="430" spans="3:3" x14ac:dyDescent="0.25">
      <c r="C430" s="52"/>
    </row>
    <row r="431" spans="3:3" x14ac:dyDescent="0.25">
      <c r="C431" s="52"/>
    </row>
    <row r="432" spans="3:3" x14ac:dyDescent="0.25">
      <c r="C432" s="52"/>
    </row>
    <row r="433" spans="3:3" x14ac:dyDescent="0.25">
      <c r="C433" s="52"/>
    </row>
    <row r="434" spans="3:3" x14ac:dyDescent="0.25">
      <c r="C434" s="52"/>
    </row>
    <row r="435" spans="3:3" x14ac:dyDescent="0.25">
      <c r="C435" s="52"/>
    </row>
    <row r="436" spans="3:3" x14ac:dyDescent="0.25">
      <c r="C436" s="52"/>
    </row>
    <row r="437" spans="3:3" x14ac:dyDescent="0.25">
      <c r="C437" s="52"/>
    </row>
    <row r="438" spans="3:3" x14ac:dyDescent="0.25">
      <c r="C438" s="52"/>
    </row>
    <row r="439" spans="3:3" x14ac:dyDescent="0.25">
      <c r="C439" s="52"/>
    </row>
    <row r="440" spans="3:3" x14ac:dyDescent="0.25">
      <c r="C440" s="52"/>
    </row>
    <row r="441" spans="3:3" x14ac:dyDescent="0.25">
      <c r="C441" s="52"/>
    </row>
    <row r="442" spans="3:3" x14ac:dyDescent="0.25">
      <c r="C442" s="52"/>
    </row>
    <row r="443" spans="3:3" x14ac:dyDescent="0.25">
      <c r="C443" s="52"/>
    </row>
    <row r="444" spans="3:3" x14ac:dyDescent="0.25">
      <c r="C444" s="52"/>
    </row>
    <row r="445" spans="3:3" x14ac:dyDescent="0.25">
      <c r="C445" s="52"/>
    </row>
    <row r="446" spans="3:3" x14ac:dyDescent="0.25">
      <c r="C446" s="52"/>
    </row>
    <row r="447" spans="3:3" x14ac:dyDescent="0.25">
      <c r="C447" s="52"/>
    </row>
    <row r="448" spans="3:3" x14ac:dyDescent="0.25">
      <c r="C448" s="52"/>
    </row>
    <row r="449" spans="3:3" x14ac:dyDescent="0.25">
      <c r="C449" s="52"/>
    </row>
    <row r="450" spans="3:3" x14ac:dyDescent="0.25">
      <c r="C450" s="52"/>
    </row>
    <row r="451" spans="3:3" x14ac:dyDescent="0.25">
      <c r="C451" s="52"/>
    </row>
    <row r="452" spans="3:3" x14ac:dyDescent="0.25">
      <c r="C452" s="52"/>
    </row>
    <row r="453" spans="3:3" x14ac:dyDescent="0.25">
      <c r="C453" s="52"/>
    </row>
    <row r="454" spans="3:3" x14ac:dyDescent="0.25">
      <c r="C454" s="52"/>
    </row>
    <row r="455" spans="3:3" x14ac:dyDescent="0.25">
      <c r="C455" s="52"/>
    </row>
    <row r="456" spans="3:3" x14ac:dyDescent="0.25">
      <c r="C456" s="52"/>
    </row>
    <row r="457" spans="3:3" x14ac:dyDescent="0.25">
      <c r="C457" s="52"/>
    </row>
    <row r="458" spans="3:3" x14ac:dyDescent="0.25">
      <c r="C458" s="52"/>
    </row>
    <row r="459" spans="3:3" x14ac:dyDescent="0.25">
      <c r="C459" s="52"/>
    </row>
    <row r="460" spans="3:3" x14ac:dyDescent="0.25">
      <c r="C460" s="52"/>
    </row>
    <row r="461" spans="3:3" x14ac:dyDescent="0.25">
      <c r="C461" s="52"/>
    </row>
    <row r="462" spans="3:3" x14ac:dyDescent="0.25">
      <c r="C462" s="52"/>
    </row>
    <row r="463" spans="3:3" x14ac:dyDescent="0.25">
      <c r="C463" s="52"/>
    </row>
    <row r="464" spans="3:3" x14ac:dyDescent="0.25">
      <c r="C464" s="52"/>
    </row>
    <row r="465" spans="3:3" x14ac:dyDescent="0.25">
      <c r="C465" s="52"/>
    </row>
  </sheetData>
  <mergeCells count="22">
    <mergeCell ref="A14:A16"/>
    <mergeCell ref="C1:O1"/>
    <mergeCell ref="C2:O2"/>
    <mergeCell ref="C3:O3"/>
    <mergeCell ref="C4:O4"/>
    <mergeCell ref="A12:O12"/>
    <mergeCell ref="B20:O20"/>
    <mergeCell ref="L14:L16"/>
    <mergeCell ref="M14:O14"/>
    <mergeCell ref="E15:F15"/>
    <mergeCell ref="G15:G16"/>
    <mergeCell ref="I15:J15"/>
    <mergeCell ref="M15:N15"/>
    <mergeCell ref="O15:O16"/>
    <mergeCell ref="D14:D16"/>
    <mergeCell ref="I14:K14"/>
    <mergeCell ref="B17:O17"/>
    <mergeCell ref="K15:K16"/>
    <mergeCell ref="B14:B16"/>
    <mergeCell ref="C14:C16"/>
    <mergeCell ref="E14:G14"/>
    <mergeCell ref="H14:H16"/>
  </mergeCells>
  <pageMargins left="1.1811023622047245" right="0.39370078740157483" top="0.78740157480314965" bottom="0.78740157480314965" header="0.31496062992125984" footer="0.31496062992125984"/>
  <pageSetup paperSize="9" scale="9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527"/>
  <sheetViews>
    <sheetView showZeros="0" zoomScaleNormal="100" workbookViewId="0">
      <selection activeCell="AI22" sqref="AI22"/>
    </sheetView>
  </sheetViews>
  <sheetFormatPr defaultColWidth="9.140625" defaultRowHeight="15" x14ac:dyDescent="0.25"/>
  <cols>
    <col min="1" max="1" width="5" style="2" customWidth="1"/>
    <col min="2" max="2" width="37.85546875" style="2" customWidth="1"/>
    <col min="3" max="3" width="6.7109375" style="3" customWidth="1"/>
    <col min="4" max="9" width="10" style="2" hidden="1" customWidth="1"/>
    <col min="10" max="10" width="10.5703125" style="2" hidden="1" customWidth="1"/>
    <col min="11" max="11" width="10" style="2" hidden="1" customWidth="1"/>
    <col min="12" max="14" width="10" style="2" customWidth="1"/>
    <col min="15" max="15" width="9.140625" style="2"/>
    <col min="16" max="21" width="9.140625" style="2" hidden="1" customWidth="1"/>
    <col min="22" max="16384" width="9.140625" style="2"/>
  </cols>
  <sheetData>
    <row r="1" spans="1:15" x14ac:dyDescent="0.25">
      <c r="B1" s="657" t="s">
        <v>268</v>
      </c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</row>
    <row r="2" spans="1:15" x14ac:dyDescent="0.25">
      <c r="B2" s="657" t="s">
        <v>467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</row>
    <row r="3" spans="1:15" x14ac:dyDescent="0.25">
      <c r="B3" s="657" t="s">
        <v>522</v>
      </c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</row>
    <row r="4" spans="1:15" x14ac:dyDescent="0.25">
      <c r="B4" s="657" t="s">
        <v>284</v>
      </c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</row>
    <row r="5" spans="1:15" ht="13.5" hidden="1" customHeight="1" x14ac:dyDescent="0.25">
      <c r="B5" s="658" t="s">
        <v>471</v>
      </c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</row>
    <row r="6" spans="1:15" ht="15" hidden="1" customHeight="1" x14ac:dyDescent="0.25">
      <c r="B6" s="658" t="s">
        <v>334</v>
      </c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</row>
    <row r="7" spans="1:15" ht="15" hidden="1" customHeight="1" x14ac:dyDescent="0.25">
      <c r="A7" s="276"/>
      <c r="B7" s="658" t="s">
        <v>471</v>
      </c>
      <c r="C7" s="658"/>
      <c r="D7" s="658"/>
      <c r="E7" s="658"/>
      <c r="F7" s="658"/>
      <c r="G7" s="658"/>
      <c r="H7" s="658"/>
      <c r="I7" s="658"/>
      <c r="J7" s="658"/>
      <c r="K7" s="658"/>
      <c r="L7" s="658"/>
      <c r="M7" s="658"/>
      <c r="N7" s="658"/>
      <c r="O7" s="658"/>
    </row>
    <row r="8" spans="1:15" ht="15" hidden="1" customHeight="1" x14ac:dyDescent="0.25">
      <c r="A8" s="276"/>
      <c r="B8" s="658" t="s">
        <v>334</v>
      </c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</row>
    <row r="9" spans="1:15" ht="15" hidden="1" customHeight="1" x14ac:dyDescent="0.25">
      <c r="A9" s="276"/>
      <c r="B9" s="658" t="s">
        <v>471</v>
      </c>
      <c r="C9" s="658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8"/>
      <c r="O9" s="658"/>
    </row>
    <row r="10" spans="1:15" ht="15" hidden="1" customHeight="1" x14ac:dyDescent="0.25">
      <c r="A10" s="276"/>
      <c r="B10" s="658" t="s">
        <v>334</v>
      </c>
      <c r="C10" s="658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8"/>
    </row>
    <row r="11" spans="1:15" ht="15" hidden="1" customHeight="1" x14ac:dyDescent="0.25">
      <c r="A11" s="276"/>
      <c r="B11" s="658" t="s">
        <v>471</v>
      </c>
      <c r="C11" s="658"/>
      <c r="D11" s="658"/>
      <c r="E11" s="658"/>
      <c r="F11" s="658"/>
      <c r="G11" s="658"/>
      <c r="H11" s="658"/>
      <c r="I11" s="658"/>
      <c r="J11" s="658"/>
      <c r="K11" s="658"/>
      <c r="L11" s="658"/>
      <c r="M11" s="658"/>
      <c r="N11" s="658"/>
      <c r="O11" s="658"/>
    </row>
    <row r="12" spans="1:15" ht="15" hidden="1" customHeight="1" x14ac:dyDescent="0.25">
      <c r="A12" s="276"/>
      <c r="B12" s="658" t="s">
        <v>334</v>
      </c>
      <c r="C12" s="658"/>
      <c r="D12" s="658"/>
      <c r="E12" s="658"/>
      <c r="F12" s="658"/>
      <c r="G12" s="658"/>
      <c r="H12" s="658"/>
      <c r="I12" s="658"/>
      <c r="J12" s="658"/>
      <c r="K12" s="658"/>
      <c r="L12" s="658"/>
      <c r="M12" s="658"/>
      <c r="N12" s="658"/>
      <c r="O12" s="658"/>
    </row>
    <row r="13" spans="1:15" ht="15" hidden="1" customHeight="1" x14ac:dyDescent="0.25">
      <c r="A13" s="276"/>
      <c r="B13" s="658" t="s">
        <v>471</v>
      </c>
      <c r="C13" s="658"/>
      <c r="D13" s="658"/>
      <c r="E13" s="658"/>
      <c r="F13" s="658"/>
      <c r="G13" s="658"/>
      <c r="H13" s="658"/>
      <c r="I13" s="658"/>
      <c r="J13" s="658"/>
      <c r="K13" s="658"/>
      <c r="L13" s="658"/>
      <c r="M13" s="658"/>
      <c r="N13" s="658"/>
      <c r="O13" s="658"/>
    </row>
    <row r="14" spans="1:15" ht="15" hidden="1" customHeight="1" x14ac:dyDescent="0.25">
      <c r="A14" s="276"/>
      <c r="B14" s="658" t="s">
        <v>334</v>
      </c>
      <c r="C14" s="658"/>
      <c r="D14" s="658"/>
      <c r="E14" s="658"/>
      <c r="F14" s="658"/>
      <c r="G14" s="658"/>
      <c r="H14" s="658"/>
      <c r="I14" s="658"/>
      <c r="J14" s="658"/>
      <c r="K14" s="658"/>
      <c r="L14" s="658"/>
      <c r="M14" s="658"/>
      <c r="N14" s="658"/>
      <c r="O14" s="658"/>
    </row>
    <row r="15" spans="1:15" ht="15" hidden="1" customHeight="1" x14ac:dyDescent="0.25">
      <c r="A15" s="276"/>
      <c r="B15" s="658" t="s">
        <v>471</v>
      </c>
      <c r="C15" s="658"/>
      <c r="D15" s="658"/>
      <c r="E15" s="658"/>
      <c r="F15" s="658"/>
      <c r="G15" s="658"/>
      <c r="H15" s="658"/>
      <c r="I15" s="658"/>
      <c r="J15" s="658"/>
      <c r="K15" s="658"/>
      <c r="L15" s="658"/>
      <c r="M15" s="658"/>
      <c r="N15" s="658"/>
      <c r="O15" s="658"/>
    </row>
    <row r="16" spans="1:15" ht="15" hidden="1" customHeight="1" x14ac:dyDescent="0.25">
      <c r="A16" s="276"/>
      <c r="B16" s="658" t="s">
        <v>334</v>
      </c>
      <c r="C16" s="658"/>
      <c r="D16" s="658"/>
      <c r="E16" s="658"/>
      <c r="F16" s="658"/>
      <c r="G16" s="658"/>
      <c r="H16" s="658"/>
      <c r="I16" s="658"/>
      <c r="J16" s="658"/>
      <c r="K16" s="658"/>
      <c r="L16" s="658"/>
      <c r="M16" s="658"/>
      <c r="N16" s="658"/>
      <c r="O16" s="658"/>
    </row>
    <row r="17" spans="1:18" ht="15" hidden="1" customHeight="1" x14ac:dyDescent="0.25">
      <c r="A17" s="276"/>
      <c r="B17" s="658" t="s">
        <v>471</v>
      </c>
      <c r="C17" s="658"/>
      <c r="D17" s="658"/>
      <c r="E17" s="658"/>
      <c r="F17" s="658"/>
      <c r="G17" s="658"/>
      <c r="H17" s="658"/>
      <c r="I17" s="658"/>
      <c r="J17" s="658"/>
      <c r="K17" s="658"/>
      <c r="L17" s="658"/>
      <c r="M17" s="658"/>
      <c r="N17" s="658"/>
      <c r="O17" s="658"/>
    </row>
    <row r="18" spans="1:18" ht="15" hidden="1" customHeight="1" x14ac:dyDescent="0.25">
      <c r="A18" s="276"/>
      <c r="B18" s="658" t="s">
        <v>334</v>
      </c>
      <c r="C18" s="658"/>
      <c r="D18" s="658"/>
      <c r="E18" s="658"/>
      <c r="F18" s="658"/>
      <c r="G18" s="658"/>
      <c r="H18" s="658"/>
      <c r="I18" s="658"/>
      <c r="J18" s="658"/>
      <c r="K18" s="658"/>
      <c r="L18" s="658"/>
      <c r="M18" s="658"/>
      <c r="N18" s="658"/>
      <c r="O18" s="658"/>
    </row>
    <row r="19" spans="1:18" ht="15.75" x14ac:dyDescent="0.25">
      <c r="B19" s="55"/>
      <c r="C19" s="55"/>
      <c r="D19" s="55"/>
      <c r="E19" s="55"/>
      <c r="F19" s="55"/>
      <c r="G19" s="55"/>
      <c r="H19" s="56"/>
      <c r="I19" s="56"/>
      <c r="J19" s="56"/>
      <c r="K19" s="56"/>
      <c r="L19" s="55"/>
      <c r="M19" s="55"/>
      <c r="N19" s="55"/>
      <c r="O19" s="55"/>
    </row>
    <row r="20" spans="1:18" ht="29.25" customHeight="1" x14ac:dyDescent="0.25">
      <c r="A20" s="611" t="s">
        <v>484</v>
      </c>
      <c r="B20" s="611"/>
      <c r="C20" s="611"/>
      <c r="D20" s="611"/>
      <c r="E20" s="611"/>
      <c r="F20" s="611"/>
      <c r="G20" s="611"/>
      <c r="H20" s="611"/>
      <c r="I20" s="611"/>
      <c r="J20" s="611"/>
      <c r="K20" s="611"/>
      <c r="L20" s="611"/>
      <c r="M20" s="611"/>
      <c r="N20" s="611"/>
      <c r="O20" s="611"/>
    </row>
    <row r="21" spans="1:18" ht="12" customHeight="1" x14ac:dyDescent="0.25">
      <c r="B21" s="57"/>
      <c r="C21" s="57"/>
      <c r="D21" s="57"/>
      <c r="E21" s="57"/>
      <c r="F21" s="57"/>
      <c r="G21" s="57"/>
      <c r="H21" s="58"/>
      <c r="I21" s="58"/>
      <c r="J21" s="58"/>
      <c r="K21" s="58"/>
      <c r="L21" s="57"/>
      <c r="M21" s="57"/>
      <c r="N21" s="57"/>
      <c r="O21" s="4" t="s">
        <v>306</v>
      </c>
    </row>
    <row r="22" spans="1:18" ht="15" customHeight="1" x14ac:dyDescent="0.25">
      <c r="A22" s="616" t="s">
        <v>5</v>
      </c>
      <c r="B22" s="619" t="s">
        <v>265</v>
      </c>
      <c r="C22" s="619" t="s">
        <v>44</v>
      </c>
      <c r="D22" s="632" t="s">
        <v>276</v>
      </c>
      <c r="E22" s="636" t="s">
        <v>174</v>
      </c>
      <c r="F22" s="636"/>
      <c r="G22" s="637"/>
      <c r="H22" s="622" t="s">
        <v>278</v>
      </c>
      <c r="I22" s="625" t="s">
        <v>174</v>
      </c>
      <c r="J22" s="626"/>
      <c r="K22" s="627"/>
      <c r="L22" s="631" t="s">
        <v>0</v>
      </c>
      <c r="M22" s="640" t="s">
        <v>174</v>
      </c>
      <c r="N22" s="641"/>
      <c r="O22" s="642"/>
    </row>
    <row r="23" spans="1:18" x14ac:dyDescent="0.25">
      <c r="A23" s="617"/>
      <c r="B23" s="620"/>
      <c r="C23" s="620"/>
      <c r="D23" s="633"/>
      <c r="E23" s="637" t="s">
        <v>1</v>
      </c>
      <c r="F23" s="651"/>
      <c r="G23" s="638" t="s">
        <v>2</v>
      </c>
      <c r="H23" s="623"/>
      <c r="I23" s="650" t="s">
        <v>1</v>
      </c>
      <c r="J23" s="650"/>
      <c r="K23" s="615" t="s">
        <v>2</v>
      </c>
      <c r="L23" s="631"/>
      <c r="M23" s="631" t="s">
        <v>1</v>
      </c>
      <c r="N23" s="631"/>
      <c r="O23" s="614" t="s">
        <v>2</v>
      </c>
    </row>
    <row r="24" spans="1:18" ht="30" customHeight="1" x14ac:dyDescent="0.25">
      <c r="A24" s="618"/>
      <c r="B24" s="621"/>
      <c r="C24" s="621"/>
      <c r="D24" s="634"/>
      <c r="E24" s="59" t="s">
        <v>3</v>
      </c>
      <c r="F24" s="60" t="s">
        <v>4</v>
      </c>
      <c r="G24" s="632"/>
      <c r="H24" s="624"/>
      <c r="I24" s="61" t="s">
        <v>3</v>
      </c>
      <c r="J24" s="62" t="s">
        <v>4</v>
      </c>
      <c r="K24" s="622"/>
      <c r="L24" s="685"/>
      <c r="M24" s="63" t="s">
        <v>3</v>
      </c>
      <c r="N24" s="64" t="s">
        <v>4</v>
      </c>
      <c r="O24" s="619"/>
    </row>
    <row r="25" spans="1:18" ht="15.95" customHeight="1" x14ac:dyDescent="0.25">
      <c r="A25" s="5" t="s">
        <v>59</v>
      </c>
      <c r="B25" s="628" t="s">
        <v>6</v>
      </c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30"/>
      <c r="R25" s="75" t="s">
        <v>319</v>
      </c>
    </row>
    <row r="26" spans="1:18" ht="15" customHeight="1" x14ac:dyDescent="0.25">
      <c r="A26" s="5" t="s">
        <v>163</v>
      </c>
      <c r="B26" s="26" t="s">
        <v>20</v>
      </c>
      <c r="C26" s="7" t="s">
        <v>9</v>
      </c>
      <c r="D26" s="8">
        <f>E26+G26</f>
        <v>23.5</v>
      </c>
      <c r="E26" s="8">
        <v>23.5</v>
      </c>
      <c r="F26" s="8"/>
      <c r="G26" s="8"/>
      <c r="H26" s="9">
        <f>I26+K26</f>
        <v>0</v>
      </c>
      <c r="I26" s="9"/>
      <c r="J26" s="9"/>
      <c r="K26" s="9"/>
      <c r="L26" s="11">
        <f>M26+O26</f>
        <v>23.5</v>
      </c>
      <c r="M26" s="11">
        <f>E26+I26</f>
        <v>23.5</v>
      </c>
      <c r="N26" s="11">
        <f>F26+J26</f>
        <v>0</v>
      </c>
      <c r="O26" s="11">
        <f>G26+K26</f>
        <v>0</v>
      </c>
      <c r="Q26" s="2">
        <f>'2 pr._pajamos pagal rūšis'!L26-'9 pr._įstaigų pajamos'!L26</f>
        <v>0</v>
      </c>
      <c r="R26" s="75">
        <f>'2 pr._pajamos pagal rūšis'!L26-'9 pr._įstaigų pajamos'!L26</f>
        <v>0</v>
      </c>
    </row>
    <row r="27" spans="1:18" ht="15" customHeight="1" x14ac:dyDescent="0.25">
      <c r="A27" s="5" t="s">
        <v>60</v>
      </c>
      <c r="B27" s="35" t="s">
        <v>10</v>
      </c>
      <c r="C27" s="15" t="s">
        <v>9</v>
      </c>
      <c r="D27" s="16">
        <f t="shared" ref="D27:D37" si="0">E27+G27</f>
        <v>0.3</v>
      </c>
      <c r="E27" s="65">
        <v>0.3</v>
      </c>
      <c r="F27" s="16"/>
      <c r="G27" s="16"/>
      <c r="H27" s="10">
        <f t="shared" ref="H27:H37" si="1">I27+K27</f>
        <v>0</v>
      </c>
      <c r="I27" s="10"/>
      <c r="J27" s="10"/>
      <c r="K27" s="10"/>
      <c r="L27" s="12">
        <f t="shared" ref="L27:L37" si="2">M27+O27</f>
        <v>0.3</v>
      </c>
      <c r="M27" s="12">
        <f t="shared" ref="M27:M37" si="3">E27+I27</f>
        <v>0.3</v>
      </c>
      <c r="N27" s="12">
        <f t="shared" ref="N27:N37" si="4">F27+J27</f>
        <v>0</v>
      </c>
      <c r="O27" s="12">
        <f t="shared" ref="O27:O37" si="5">G27+K27</f>
        <v>0</v>
      </c>
      <c r="R27" s="75">
        <f>'2 pr._pajamos pagal rūšis'!L27-'9 pr._įstaigų pajamos'!L27</f>
        <v>0</v>
      </c>
    </row>
    <row r="28" spans="1:18" ht="15" customHeight="1" x14ac:dyDescent="0.25">
      <c r="A28" s="5" t="s">
        <v>61</v>
      </c>
      <c r="B28" s="35" t="s">
        <v>11</v>
      </c>
      <c r="C28" s="15" t="s">
        <v>9</v>
      </c>
      <c r="D28" s="16">
        <f t="shared" si="0"/>
        <v>0.5</v>
      </c>
      <c r="E28" s="16">
        <v>0.5</v>
      </c>
      <c r="F28" s="16"/>
      <c r="G28" s="16"/>
      <c r="H28" s="10">
        <f t="shared" si="1"/>
        <v>0</v>
      </c>
      <c r="I28" s="10"/>
      <c r="J28" s="10"/>
      <c r="K28" s="10"/>
      <c r="L28" s="12">
        <f t="shared" si="2"/>
        <v>0.5</v>
      </c>
      <c r="M28" s="12">
        <f t="shared" si="3"/>
        <v>0.5</v>
      </c>
      <c r="N28" s="12">
        <f t="shared" si="4"/>
        <v>0</v>
      </c>
      <c r="O28" s="12">
        <f t="shared" si="5"/>
        <v>0</v>
      </c>
      <c r="R28" s="75">
        <f>'2 pr._pajamos pagal rūšis'!L28-'9 pr._įstaigų pajamos'!L28</f>
        <v>0</v>
      </c>
    </row>
    <row r="29" spans="1:18" ht="15" customHeight="1" x14ac:dyDescent="0.25">
      <c r="A29" s="5" t="s">
        <v>62</v>
      </c>
      <c r="B29" s="35" t="s">
        <v>12</v>
      </c>
      <c r="C29" s="15" t="s">
        <v>9</v>
      </c>
      <c r="D29" s="16">
        <f t="shared" si="0"/>
        <v>1.1000000000000001</v>
      </c>
      <c r="E29" s="16">
        <v>1.1000000000000001</v>
      </c>
      <c r="F29" s="16"/>
      <c r="G29" s="16"/>
      <c r="H29" s="10">
        <f t="shared" si="1"/>
        <v>0</v>
      </c>
      <c r="I29" s="10"/>
      <c r="J29" s="10"/>
      <c r="K29" s="10"/>
      <c r="L29" s="12">
        <f t="shared" si="2"/>
        <v>1.1000000000000001</v>
      </c>
      <c r="M29" s="12">
        <f t="shared" si="3"/>
        <v>1.1000000000000001</v>
      </c>
      <c r="N29" s="12">
        <f t="shared" si="4"/>
        <v>0</v>
      </c>
      <c r="O29" s="12">
        <f t="shared" si="5"/>
        <v>0</v>
      </c>
      <c r="R29" s="75">
        <f>'2 pr._pajamos pagal rūšis'!L29-'9 pr._įstaigų pajamos'!L29</f>
        <v>0</v>
      </c>
    </row>
    <row r="30" spans="1:18" ht="15" customHeight="1" x14ac:dyDescent="0.25">
      <c r="A30" s="5" t="s">
        <v>63</v>
      </c>
      <c r="B30" s="12" t="s">
        <v>14</v>
      </c>
      <c r="C30" s="15" t="s">
        <v>9</v>
      </c>
      <c r="D30" s="16">
        <f t="shared" si="0"/>
        <v>1</v>
      </c>
      <c r="E30" s="16">
        <v>1</v>
      </c>
      <c r="F30" s="16"/>
      <c r="G30" s="16"/>
      <c r="H30" s="10">
        <f t="shared" si="1"/>
        <v>0</v>
      </c>
      <c r="I30" s="10"/>
      <c r="J30" s="10"/>
      <c r="K30" s="10"/>
      <c r="L30" s="12">
        <f t="shared" si="2"/>
        <v>1</v>
      </c>
      <c r="M30" s="12">
        <f t="shared" si="3"/>
        <v>1</v>
      </c>
      <c r="N30" s="12">
        <f t="shared" si="4"/>
        <v>0</v>
      </c>
      <c r="O30" s="12">
        <f t="shared" si="5"/>
        <v>0</v>
      </c>
      <c r="R30" s="75">
        <f>'2 pr._pajamos pagal rūšis'!L30-'9 pr._įstaigų pajamos'!L30</f>
        <v>0</v>
      </c>
    </row>
    <row r="31" spans="1:18" ht="15" hidden="1" customHeight="1" x14ac:dyDescent="0.25">
      <c r="A31" s="5"/>
      <c r="B31" s="26" t="s">
        <v>15</v>
      </c>
      <c r="C31" s="15" t="s">
        <v>9</v>
      </c>
      <c r="D31" s="16">
        <f t="shared" si="0"/>
        <v>0</v>
      </c>
      <c r="E31" s="16"/>
      <c r="F31" s="16"/>
      <c r="G31" s="16"/>
      <c r="H31" s="10">
        <f t="shared" si="1"/>
        <v>0</v>
      </c>
      <c r="I31" s="10"/>
      <c r="J31" s="10"/>
      <c r="K31" s="10"/>
      <c r="L31" s="12">
        <f t="shared" si="2"/>
        <v>0</v>
      </c>
      <c r="M31" s="12">
        <f t="shared" si="3"/>
        <v>0</v>
      </c>
      <c r="N31" s="12">
        <f t="shared" si="4"/>
        <v>0</v>
      </c>
      <c r="O31" s="12">
        <f t="shared" si="5"/>
        <v>0</v>
      </c>
      <c r="R31" s="75">
        <f>'2 pr._pajamos pagal rūšis'!L31-'9 pr._įstaigų pajamos'!L31</f>
        <v>0</v>
      </c>
    </row>
    <row r="32" spans="1:18" ht="15" customHeight="1" x14ac:dyDescent="0.25">
      <c r="A32" s="5" t="s">
        <v>64</v>
      </c>
      <c r="B32" s="29" t="s">
        <v>16</v>
      </c>
      <c r="C32" s="30"/>
      <c r="D32" s="16">
        <f>D33+D34</f>
        <v>3.3</v>
      </c>
      <c r="E32" s="16">
        <f t="shared" ref="E32:O32" si="6">E33+E34</f>
        <v>3.3</v>
      </c>
      <c r="F32" s="16">
        <f t="shared" si="6"/>
        <v>0</v>
      </c>
      <c r="G32" s="16">
        <f t="shared" si="6"/>
        <v>0</v>
      </c>
      <c r="H32" s="10">
        <f t="shared" si="1"/>
        <v>0</v>
      </c>
      <c r="I32" s="10">
        <f t="shared" si="6"/>
        <v>0</v>
      </c>
      <c r="J32" s="10">
        <f t="shared" si="6"/>
        <v>0</v>
      </c>
      <c r="K32" s="10">
        <f t="shared" si="6"/>
        <v>0</v>
      </c>
      <c r="L32" s="12">
        <f t="shared" si="6"/>
        <v>3.3</v>
      </c>
      <c r="M32" s="12">
        <f t="shared" si="6"/>
        <v>3.3</v>
      </c>
      <c r="N32" s="12">
        <f t="shared" si="6"/>
        <v>0</v>
      </c>
      <c r="O32" s="12">
        <f t="shared" si="6"/>
        <v>0</v>
      </c>
      <c r="R32" s="75">
        <f>'2 pr._pajamos pagal rūšis'!L32-'9 pr._įstaigų pajamos'!L32</f>
        <v>0</v>
      </c>
    </row>
    <row r="33" spans="1:18" ht="15" customHeight="1" x14ac:dyDescent="0.25">
      <c r="A33" s="19"/>
      <c r="B33" s="78"/>
      <c r="C33" s="30" t="s">
        <v>9</v>
      </c>
      <c r="D33" s="16">
        <f t="shared" si="0"/>
        <v>2.5</v>
      </c>
      <c r="E33" s="16">
        <v>2.5</v>
      </c>
      <c r="F33" s="16"/>
      <c r="G33" s="16"/>
      <c r="H33" s="10">
        <f t="shared" si="1"/>
        <v>0</v>
      </c>
      <c r="I33" s="10"/>
      <c r="J33" s="10"/>
      <c r="K33" s="10"/>
      <c r="L33" s="12">
        <f t="shared" ref="L33" si="7">M33+O33</f>
        <v>2.5</v>
      </c>
      <c r="M33" s="12">
        <f t="shared" ref="M33" si="8">E33+I33</f>
        <v>2.5</v>
      </c>
      <c r="N33" s="12">
        <f t="shared" ref="N33" si="9">F33+J33</f>
        <v>0</v>
      </c>
      <c r="O33" s="12">
        <f t="shared" ref="O33" si="10">G33+K33</f>
        <v>0</v>
      </c>
      <c r="R33" s="75">
        <f>'2 pr._pajamos pagal rūšis'!L33-'9 pr._įstaigų pajamos'!L33</f>
        <v>0</v>
      </c>
    </row>
    <row r="34" spans="1:18" ht="15" customHeight="1" x14ac:dyDescent="0.25">
      <c r="A34" s="146"/>
      <c r="B34" s="11"/>
      <c r="C34" s="79" t="s">
        <v>22</v>
      </c>
      <c r="D34" s="16">
        <f t="shared" si="0"/>
        <v>0.8</v>
      </c>
      <c r="E34" s="16">
        <v>0.8</v>
      </c>
      <c r="F34" s="16"/>
      <c r="G34" s="16"/>
      <c r="H34" s="10">
        <f t="shared" si="1"/>
        <v>0</v>
      </c>
      <c r="I34" s="10"/>
      <c r="J34" s="10"/>
      <c r="K34" s="10"/>
      <c r="L34" s="12">
        <f t="shared" si="2"/>
        <v>0.8</v>
      </c>
      <c r="M34" s="12">
        <f t="shared" si="3"/>
        <v>0.8</v>
      </c>
      <c r="N34" s="12">
        <f t="shared" si="4"/>
        <v>0</v>
      </c>
      <c r="O34" s="12">
        <f t="shared" si="5"/>
        <v>0</v>
      </c>
      <c r="R34" s="75">
        <f>'2 pr._pajamos pagal rūšis'!L34-'9 pr._įstaigų pajamos'!L34</f>
        <v>0</v>
      </c>
    </row>
    <row r="35" spans="1:18" ht="15" customHeight="1" x14ac:dyDescent="0.25">
      <c r="A35" s="19" t="s">
        <v>65</v>
      </c>
      <c r="B35" s="26" t="s">
        <v>17</v>
      </c>
      <c r="C35" s="15" t="s">
        <v>9</v>
      </c>
      <c r="D35" s="16">
        <f t="shared" si="0"/>
        <v>0.5</v>
      </c>
      <c r="E35" s="16">
        <v>0.5</v>
      </c>
      <c r="F35" s="16"/>
      <c r="G35" s="16"/>
      <c r="H35" s="10">
        <f t="shared" si="1"/>
        <v>0</v>
      </c>
      <c r="I35" s="10"/>
      <c r="J35" s="10"/>
      <c r="K35" s="10"/>
      <c r="L35" s="12">
        <f t="shared" si="2"/>
        <v>0.5</v>
      </c>
      <c r="M35" s="12">
        <f t="shared" si="3"/>
        <v>0.5</v>
      </c>
      <c r="N35" s="12">
        <f t="shared" si="4"/>
        <v>0</v>
      </c>
      <c r="O35" s="12">
        <f t="shared" si="5"/>
        <v>0</v>
      </c>
      <c r="R35" s="75">
        <f>'2 pr._pajamos pagal rūšis'!L35-'9 pr._įstaigų pajamos'!L35</f>
        <v>0</v>
      </c>
    </row>
    <row r="36" spans="1:18" ht="15" customHeight="1" x14ac:dyDescent="0.25">
      <c r="A36" s="5" t="s">
        <v>66</v>
      </c>
      <c r="B36" s="35" t="s">
        <v>18</v>
      </c>
      <c r="C36" s="15" t="s">
        <v>9</v>
      </c>
      <c r="D36" s="16">
        <f t="shared" ref="D36" si="11">E36+G36</f>
        <v>0.2</v>
      </c>
      <c r="E36" s="16">
        <v>0.2</v>
      </c>
      <c r="F36" s="16"/>
      <c r="G36" s="16"/>
      <c r="H36" s="10">
        <f t="shared" ref="H36" si="12">I36+K36</f>
        <v>0</v>
      </c>
      <c r="I36" s="10"/>
      <c r="J36" s="10"/>
      <c r="K36" s="10"/>
      <c r="L36" s="12">
        <f t="shared" ref="L36" si="13">M36+O36</f>
        <v>0.2</v>
      </c>
      <c r="M36" s="12">
        <f t="shared" ref="M36" si="14">E36+I36</f>
        <v>0.2</v>
      </c>
      <c r="N36" s="12">
        <f t="shared" ref="N36" si="15">F36+J36</f>
        <v>0</v>
      </c>
      <c r="O36" s="12">
        <f t="shared" ref="O36" si="16">G36+K36</f>
        <v>0</v>
      </c>
      <c r="R36" s="75">
        <f>'2 pr._pajamos pagal rūšis'!L36-'9 pr._įstaigų pajamos'!L36</f>
        <v>0</v>
      </c>
    </row>
    <row r="37" spans="1:18" ht="15" customHeight="1" x14ac:dyDescent="0.25">
      <c r="A37" s="13" t="s">
        <v>67</v>
      </c>
      <c r="B37" s="35" t="s">
        <v>151</v>
      </c>
      <c r="C37" s="331" t="s">
        <v>21</v>
      </c>
      <c r="D37" s="16">
        <f t="shared" si="0"/>
        <v>1.5</v>
      </c>
      <c r="E37" s="16">
        <v>1.5</v>
      </c>
      <c r="F37" s="16"/>
      <c r="G37" s="16"/>
      <c r="H37" s="10">
        <f t="shared" si="1"/>
        <v>0</v>
      </c>
      <c r="I37" s="10"/>
      <c r="J37" s="10"/>
      <c r="K37" s="10"/>
      <c r="L37" s="12">
        <f t="shared" si="2"/>
        <v>1.5</v>
      </c>
      <c r="M37" s="12">
        <f t="shared" si="3"/>
        <v>1.5</v>
      </c>
      <c r="N37" s="12">
        <f t="shared" si="4"/>
        <v>0</v>
      </c>
      <c r="O37" s="12">
        <f t="shared" si="5"/>
        <v>0</v>
      </c>
      <c r="R37" s="75">
        <f>'2 pr._pajamos pagal rūšis'!L37-'9 pr._įstaigų pajamos'!L37</f>
        <v>0</v>
      </c>
    </row>
    <row r="38" spans="1:18" ht="15.95" customHeight="1" x14ac:dyDescent="0.25">
      <c r="A38" s="97" t="s">
        <v>68</v>
      </c>
      <c r="B38" s="43" t="s">
        <v>155</v>
      </c>
      <c r="C38" s="70"/>
      <c r="D38" s="71">
        <f>D26+D27+D28+D29+D30+D31+D32+D35+D36+D37</f>
        <v>31.900000000000002</v>
      </c>
      <c r="E38" s="71">
        <f t="shared" ref="E38:O38" si="17">E26+E27+E28+E29+E30+E31+E32+E35+E36+E37</f>
        <v>31.900000000000002</v>
      </c>
      <c r="F38" s="71">
        <f t="shared" si="17"/>
        <v>0</v>
      </c>
      <c r="G38" s="71">
        <f t="shared" si="17"/>
        <v>0</v>
      </c>
      <c r="H38" s="10">
        <f t="shared" si="17"/>
        <v>0</v>
      </c>
      <c r="I38" s="10">
        <f t="shared" si="17"/>
        <v>0</v>
      </c>
      <c r="J38" s="10">
        <f t="shared" si="17"/>
        <v>0</v>
      </c>
      <c r="K38" s="10">
        <f t="shared" si="17"/>
        <v>0</v>
      </c>
      <c r="L38" s="21">
        <f t="shared" si="17"/>
        <v>31.900000000000002</v>
      </c>
      <c r="M38" s="21">
        <f t="shared" si="17"/>
        <v>31.900000000000002</v>
      </c>
      <c r="N38" s="21">
        <f t="shared" si="17"/>
        <v>0</v>
      </c>
      <c r="O38" s="21">
        <f t="shared" si="17"/>
        <v>0</v>
      </c>
      <c r="R38" s="75">
        <f>'2 pr._pajamos pagal rūšis'!L38-'9 pr._įstaigų pajamos'!L38</f>
        <v>0</v>
      </c>
    </row>
    <row r="39" spans="1:18" ht="15.95" customHeight="1" x14ac:dyDescent="0.25">
      <c r="A39" s="5" t="s">
        <v>69</v>
      </c>
      <c r="B39" s="628" t="s">
        <v>49</v>
      </c>
      <c r="C39" s="629"/>
      <c r="D39" s="629"/>
      <c r="E39" s="629"/>
      <c r="F39" s="629"/>
      <c r="G39" s="629"/>
      <c r="H39" s="629"/>
      <c r="I39" s="629"/>
      <c r="J39" s="629"/>
      <c r="K39" s="629"/>
      <c r="L39" s="629"/>
      <c r="M39" s="629"/>
      <c r="N39" s="629"/>
      <c r="O39" s="630"/>
      <c r="R39" s="75">
        <f>'2 pr._pajamos pagal rūšis'!L39-'9 pr._įstaigų pajamos'!L39</f>
        <v>0</v>
      </c>
    </row>
    <row r="40" spans="1:18" ht="15.95" customHeight="1" x14ac:dyDescent="0.25">
      <c r="A40" s="5" t="s">
        <v>70</v>
      </c>
      <c r="B40" s="12" t="s">
        <v>20</v>
      </c>
      <c r="C40" s="15" t="s">
        <v>22</v>
      </c>
      <c r="D40" s="16">
        <f t="shared" ref="D40:D51" si="18">E40+G40</f>
        <v>150</v>
      </c>
      <c r="E40" s="16">
        <v>150</v>
      </c>
      <c r="F40" s="16"/>
      <c r="G40" s="16"/>
      <c r="H40" s="10">
        <f t="shared" ref="H40:H51" si="19">I40+K40</f>
        <v>0</v>
      </c>
      <c r="I40" s="10"/>
      <c r="J40" s="10"/>
      <c r="K40" s="10"/>
      <c r="L40" s="12">
        <f t="shared" ref="L40" si="20">M40+O40</f>
        <v>150</v>
      </c>
      <c r="M40" s="12">
        <f t="shared" ref="M40" si="21">E40+I40</f>
        <v>150</v>
      </c>
      <c r="N40" s="12">
        <f t="shared" ref="N40" si="22">F40+J40</f>
        <v>0</v>
      </c>
      <c r="O40" s="12">
        <f t="shared" ref="O40" si="23">G40+K40</f>
        <v>0</v>
      </c>
      <c r="R40" s="75"/>
    </row>
    <row r="41" spans="1:18" ht="15" customHeight="1" x14ac:dyDescent="0.25">
      <c r="A41" s="5" t="s">
        <v>71</v>
      </c>
      <c r="B41" s="12" t="s">
        <v>7</v>
      </c>
      <c r="C41" s="15" t="s">
        <v>22</v>
      </c>
      <c r="D41" s="16">
        <f>E41+G41</f>
        <v>4.0999999999999996</v>
      </c>
      <c r="E41" s="16">
        <v>4.0999999999999996</v>
      </c>
      <c r="F41" s="16"/>
      <c r="G41" s="16"/>
      <c r="H41" s="10">
        <f t="shared" si="19"/>
        <v>0</v>
      </c>
      <c r="I41" s="10"/>
      <c r="J41" s="10"/>
      <c r="K41" s="10"/>
      <c r="L41" s="12">
        <f t="shared" ref="L41:L52" si="24">M41+O41</f>
        <v>4.0999999999999996</v>
      </c>
      <c r="M41" s="12">
        <f t="shared" ref="M41:M51" si="25">E41+I41</f>
        <v>4.0999999999999996</v>
      </c>
      <c r="N41" s="12">
        <f t="shared" ref="N41:N51" si="26">F41+J41</f>
        <v>0</v>
      </c>
      <c r="O41" s="12">
        <f t="shared" ref="O41:O51" si="27">G41+K41</f>
        <v>0</v>
      </c>
      <c r="R41" s="75">
        <f>'2 pr._pajamos pagal rūšis'!L41-'9 pr._įstaigų pajamos'!L41</f>
        <v>0</v>
      </c>
    </row>
    <row r="42" spans="1:18" ht="15" customHeight="1" x14ac:dyDescent="0.25">
      <c r="A42" s="5" t="s">
        <v>72</v>
      </c>
      <c r="B42" s="35" t="s">
        <v>10</v>
      </c>
      <c r="C42" s="15" t="s">
        <v>22</v>
      </c>
      <c r="D42" s="16">
        <f t="shared" si="18"/>
        <v>1.1000000000000001</v>
      </c>
      <c r="E42" s="16">
        <v>1.1000000000000001</v>
      </c>
      <c r="F42" s="16"/>
      <c r="G42" s="16"/>
      <c r="H42" s="10">
        <f t="shared" si="19"/>
        <v>0</v>
      </c>
      <c r="I42" s="10"/>
      <c r="J42" s="10"/>
      <c r="K42" s="10"/>
      <c r="L42" s="12">
        <f t="shared" si="24"/>
        <v>1.1000000000000001</v>
      </c>
      <c r="M42" s="12">
        <f t="shared" si="25"/>
        <v>1.1000000000000001</v>
      </c>
      <c r="N42" s="12">
        <f t="shared" si="26"/>
        <v>0</v>
      </c>
      <c r="O42" s="12">
        <f t="shared" si="27"/>
        <v>0</v>
      </c>
      <c r="R42" s="75">
        <f>'2 pr._pajamos pagal rūšis'!L42-'9 pr._įstaigų pajamos'!L42</f>
        <v>0</v>
      </c>
    </row>
    <row r="43" spans="1:18" ht="15" customHeight="1" x14ac:dyDescent="0.25">
      <c r="A43" s="5" t="s">
        <v>73</v>
      </c>
      <c r="B43" s="35" t="s">
        <v>11</v>
      </c>
      <c r="C43" s="15" t="s">
        <v>22</v>
      </c>
      <c r="D43" s="16">
        <f t="shared" si="18"/>
        <v>14.7</v>
      </c>
      <c r="E43" s="16">
        <v>13.7</v>
      </c>
      <c r="F43" s="16"/>
      <c r="G43" s="16">
        <v>1</v>
      </c>
      <c r="H43" s="10">
        <f t="shared" si="19"/>
        <v>0</v>
      </c>
      <c r="I43" s="10"/>
      <c r="J43" s="10"/>
      <c r="K43" s="10"/>
      <c r="L43" s="12">
        <f t="shared" si="24"/>
        <v>14.7</v>
      </c>
      <c r="M43" s="12">
        <f t="shared" si="25"/>
        <v>13.7</v>
      </c>
      <c r="N43" s="12">
        <f t="shared" si="26"/>
        <v>0</v>
      </c>
      <c r="O43" s="12">
        <f t="shared" si="27"/>
        <v>1</v>
      </c>
      <c r="R43" s="75">
        <f>'2 pr._pajamos pagal rūšis'!L43-'9 pr._įstaigų pajamos'!L43</f>
        <v>0</v>
      </c>
    </row>
    <row r="44" spans="1:18" ht="15" customHeight="1" x14ac:dyDescent="0.25">
      <c r="A44" s="5" t="s">
        <v>74</v>
      </c>
      <c r="B44" s="35" t="s">
        <v>12</v>
      </c>
      <c r="C44" s="15" t="s">
        <v>22</v>
      </c>
      <c r="D44" s="16">
        <f t="shared" si="18"/>
        <v>0.9</v>
      </c>
      <c r="E44" s="16">
        <v>0.9</v>
      </c>
      <c r="F44" s="16"/>
      <c r="G44" s="16"/>
      <c r="H44" s="10">
        <f t="shared" si="19"/>
        <v>0</v>
      </c>
      <c r="I44" s="10"/>
      <c r="J44" s="10"/>
      <c r="K44" s="10"/>
      <c r="L44" s="12">
        <f t="shared" si="24"/>
        <v>0.9</v>
      </c>
      <c r="M44" s="12">
        <f t="shared" si="25"/>
        <v>0.9</v>
      </c>
      <c r="N44" s="12">
        <f t="shared" si="26"/>
        <v>0</v>
      </c>
      <c r="O44" s="12">
        <f t="shared" si="27"/>
        <v>0</v>
      </c>
      <c r="R44" s="75">
        <f>'2 pr._pajamos pagal rūšis'!L44-'9 pr._įstaigų pajamos'!L44</f>
        <v>0</v>
      </c>
    </row>
    <row r="45" spans="1:18" ht="15" customHeight="1" x14ac:dyDescent="0.25">
      <c r="A45" s="5" t="s">
        <v>75</v>
      </c>
      <c r="B45" s="35" t="s">
        <v>13</v>
      </c>
      <c r="C45" s="15" t="s">
        <v>22</v>
      </c>
      <c r="D45" s="16">
        <f t="shared" si="18"/>
        <v>1.1000000000000001</v>
      </c>
      <c r="E45" s="16">
        <v>1.1000000000000001</v>
      </c>
      <c r="F45" s="16"/>
      <c r="G45" s="16"/>
      <c r="H45" s="10">
        <f t="shared" si="19"/>
        <v>0</v>
      </c>
      <c r="I45" s="10"/>
      <c r="J45" s="10"/>
      <c r="K45" s="10"/>
      <c r="L45" s="12">
        <f t="shared" si="24"/>
        <v>1.1000000000000001</v>
      </c>
      <c r="M45" s="12">
        <f t="shared" si="25"/>
        <v>1.1000000000000001</v>
      </c>
      <c r="N45" s="12">
        <f t="shared" si="26"/>
        <v>0</v>
      </c>
      <c r="O45" s="12">
        <f t="shared" si="27"/>
        <v>0</v>
      </c>
      <c r="R45" s="75">
        <f>'2 pr._pajamos pagal rūšis'!L45-'9 pr._įstaigų pajamos'!L45</f>
        <v>0</v>
      </c>
    </row>
    <row r="46" spans="1:18" ht="15" customHeight="1" x14ac:dyDescent="0.25">
      <c r="A46" s="13" t="s">
        <v>76</v>
      </c>
      <c r="B46" s="12" t="s">
        <v>14</v>
      </c>
      <c r="C46" s="15" t="s">
        <v>22</v>
      </c>
      <c r="D46" s="16">
        <f t="shared" si="18"/>
        <v>18</v>
      </c>
      <c r="E46" s="16">
        <v>15</v>
      </c>
      <c r="F46" s="16"/>
      <c r="G46" s="16">
        <v>3</v>
      </c>
      <c r="H46" s="10">
        <f t="shared" si="19"/>
        <v>0</v>
      </c>
      <c r="I46" s="10"/>
      <c r="J46" s="10"/>
      <c r="K46" s="10"/>
      <c r="L46" s="12">
        <f t="shared" si="24"/>
        <v>18</v>
      </c>
      <c r="M46" s="12">
        <f t="shared" si="25"/>
        <v>15</v>
      </c>
      <c r="N46" s="12">
        <f t="shared" si="26"/>
        <v>0</v>
      </c>
      <c r="O46" s="12">
        <f t="shared" si="27"/>
        <v>3</v>
      </c>
      <c r="R46" s="75">
        <f>'2 pr._pajamos pagal rūšis'!L46-'9 pr._įstaigų pajamos'!L46</f>
        <v>0</v>
      </c>
    </row>
    <row r="47" spans="1:18" x14ac:dyDescent="0.25">
      <c r="A47" s="13" t="s">
        <v>77</v>
      </c>
      <c r="B47" s="12" t="s">
        <v>15</v>
      </c>
      <c r="C47" s="15" t="s">
        <v>22</v>
      </c>
      <c r="D47" s="16">
        <f t="shared" si="18"/>
        <v>2.6</v>
      </c>
      <c r="E47" s="16">
        <v>2.6</v>
      </c>
      <c r="F47" s="16"/>
      <c r="G47" s="16"/>
      <c r="H47" s="10">
        <f t="shared" si="19"/>
        <v>0</v>
      </c>
      <c r="I47" s="10"/>
      <c r="J47" s="10"/>
      <c r="K47" s="10"/>
      <c r="L47" s="12">
        <f t="shared" si="24"/>
        <v>2.6</v>
      </c>
      <c r="M47" s="12">
        <f t="shared" si="25"/>
        <v>2.6</v>
      </c>
      <c r="N47" s="12">
        <f t="shared" si="26"/>
        <v>0</v>
      </c>
      <c r="O47" s="12">
        <f t="shared" si="27"/>
        <v>0</v>
      </c>
      <c r="R47" s="75">
        <f>'2 pr._pajamos pagal rūšis'!L47-'9 pr._įstaigų pajamos'!L47</f>
        <v>0</v>
      </c>
    </row>
    <row r="48" spans="1:18" ht="15" customHeight="1" x14ac:dyDescent="0.25">
      <c r="A48" s="5" t="s">
        <v>78</v>
      </c>
      <c r="B48" s="35" t="s">
        <v>16</v>
      </c>
      <c r="C48" s="15" t="s">
        <v>22</v>
      </c>
      <c r="D48" s="16">
        <f t="shared" si="18"/>
        <v>9.1999999999999993</v>
      </c>
      <c r="E48" s="16">
        <v>9.1999999999999993</v>
      </c>
      <c r="F48" s="16"/>
      <c r="G48" s="16"/>
      <c r="H48" s="10">
        <f t="shared" si="19"/>
        <v>0</v>
      </c>
      <c r="I48" s="10"/>
      <c r="J48" s="10"/>
      <c r="K48" s="10"/>
      <c r="L48" s="12">
        <f t="shared" si="24"/>
        <v>9.1999999999999993</v>
      </c>
      <c r="M48" s="12">
        <f t="shared" si="25"/>
        <v>9.1999999999999993</v>
      </c>
      <c r="N48" s="12">
        <f t="shared" si="26"/>
        <v>0</v>
      </c>
      <c r="O48" s="12">
        <f t="shared" si="27"/>
        <v>0</v>
      </c>
      <c r="R48" s="75">
        <f>'2 pr._pajamos pagal rūšis'!L48-'9 pr._įstaigų pajamos'!L48</f>
        <v>0</v>
      </c>
    </row>
    <row r="49" spans="1:18" ht="15" customHeight="1" x14ac:dyDescent="0.25">
      <c r="A49" s="5" t="s">
        <v>79</v>
      </c>
      <c r="B49" s="35" t="s">
        <v>17</v>
      </c>
      <c r="C49" s="15" t="s">
        <v>22</v>
      </c>
      <c r="D49" s="16">
        <f t="shared" si="18"/>
        <v>0.2</v>
      </c>
      <c r="E49" s="16">
        <v>0.2</v>
      </c>
      <c r="F49" s="16"/>
      <c r="G49" s="16"/>
      <c r="H49" s="10">
        <f t="shared" si="19"/>
        <v>0</v>
      </c>
      <c r="I49" s="10"/>
      <c r="J49" s="10"/>
      <c r="K49" s="10"/>
      <c r="L49" s="12">
        <f t="shared" si="24"/>
        <v>0.2</v>
      </c>
      <c r="M49" s="12">
        <f t="shared" si="25"/>
        <v>0.2</v>
      </c>
      <c r="N49" s="12">
        <f t="shared" si="26"/>
        <v>0</v>
      </c>
      <c r="O49" s="12">
        <f t="shared" si="27"/>
        <v>0</v>
      </c>
      <c r="R49" s="75">
        <f>'2 pr._pajamos pagal rūšis'!L49-'9 pr._įstaigų pajamos'!L49</f>
        <v>0</v>
      </c>
    </row>
    <row r="50" spans="1:18" ht="15" customHeight="1" x14ac:dyDescent="0.25">
      <c r="A50" s="5" t="s">
        <v>80</v>
      </c>
      <c r="B50" s="35" t="s">
        <v>18</v>
      </c>
      <c r="C50" s="15" t="s">
        <v>22</v>
      </c>
      <c r="D50" s="16">
        <f t="shared" si="18"/>
        <v>2</v>
      </c>
      <c r="E50" s="16">
        <v>2</v>
      </c>
      <c r="F50" s="16"/>
      <c r="G50" s="16"/>
      <c r="H50" s="10">
        <f t="shared" si="19"/>
        <v>0</v>
      </c>
      <c r="I50" s="10"/>
      <c r="J50" s="10"/>
      <c r="K50" s="10"/>
      <c r="L50" s="12">
        <f t="shared" si="24"/>
        <v>2</v>
      </c>
      <c r="M50" s="12">
        <f t="shared" si="25"/>
        <v>2</v>
      </c>
      <c r="N50" s="12">
        <f t="shared" si="26"/>
        <v>0</v>
      </c>
      <c r="O50" s="12">
        <f t="shared" si="27"/>
        <v>0</v>
      </c>
      <c r="R50" s="75">
        <f>'2 pr._pajamos pagal rūšis'!L50-'9 pr._įstaigų pajamos'!L50</f>
        <v>0</v>
      </c>
    </row>
    <row r="51" spans="1:18" ht="15" customHeight="1" x14ac:dyDescent="0.25">
      <c r="A51" s="5" t="s">
        <v>81</v>
      </c>
      <c r="B51" s="35" t="s">
        <v>19</v>
      </c>
      <c r="C51" s="15" t="s">
        <v>22</v>
      </c>
      <c r="D51" s="16">
        <f t="shared" si="18"/>
        <v>0.9</v>
      </c>
      <c r="E51" s="16">
        <v>0.9</v>
      </c>
      <c r="F51" s="16"/>
      <c r="G51" s="16"/>
      <c r="H51" s="10">
        <f t="shared" si="19"/>
        <v>0</v>
      </c>
      <c r="I51" s="10"/>
      <c r="J51" s="10"/>
      <c r="K51" s="10"/>
      <c r="L51" s="12">
        <f t="shared" si="24"/>
        <v>0.9</v>
      </c>
      <c r="M51" s="12">
        <f t="shared" si="25"/>
        <v>0.9</v>
      </c>
      <c r="N51" s="12">
        <f t="shared" si="26"/>
        <v>0</v>
      </c>
      <c r="O51" s="12">
        <f t="shared" si="27"/>
        <v>0</v>
      </c>
      <c r="R51" s="75">
        <f>'2 pr._pajamos pagal rūšis'!L51-'9 pr._įstaigų pajamos'!L51</f>
        <v>0</v>
      </c>
    </row>
    <row r="52" spans="1:18" ht="15.95" customHeight="1" x14ac:dyDescent="0.25">
      <c r="A52" s="20" t="s">
        <v>82</v>
      </c>
      <c r="B52" s="21" t="s">
        <v>156</v>
      </c>
      <c r="C52" s="25"/>
      <c r="D52" s="23">
        <f>SUM(D40:D51)</f>
        <v>204.79999999999995</v>
      </c>
      <c r="E52" s="23">
        <f t="shared" ref="E52:G52" si="28">SUM(E40:E51)</f>
        <v>200.79999999999995</v>
      </c>
      <c r="F52" s="23">
        <f t="shared" si="28"/>
        <v>0</v>
      </c>
      <c r="G52" s="23">
        <f t="shared" si="28"/>
        <v>4</v>
      </c>
      <c r="H52" s="24">
        <f>SUM(H40:H51)</f>
        <v>0</v>
      </c>
      <c r="I52" s="24">
        <f t="shared" ref="I52:K52" si="29">SUM(I40:I51)</f>
        <v>0</v>
      </c>
      <c r="J52" s="24">
        <f t="shared" si="29"/>
        <v>0</v>
      </c>
      <c r="K52" s="24">
        <f t="shared" si="29"/>
        <v>0</v>
      </c>
      <c r="L52" s="21">
        <f t="shared" si="24"/>
        <v>204.79999999999995</v>
      </c>
      <c r="M52" s="21">
        <f>SUM(M40:M51)</f>
        <v>200.79999999999995</v>
      </c>
      <c r="N52" s="21">
        <f t="shared" ref="N52:O52" si="30">SUM(N40:N51)</f>
        <v>0</v>
      </c>
      <c r="O52" s="21">
        <f t="shared" si="30"/>
        <v>4</v>
      </c>
      <c r="R52" s="75">
        <f>'2 pr._pajamos pagal rūšis'!L52-'9 pr._įstaigų pajamos'!L52</f>
        <v>0</v>
      </c>
    </row>
    <row r="53" spans="1:18" ht="15.95" customHeight="1" x14ac:dyDescent="0.25">
      <c r="A53" s="39" t="s">
        <v>83</v>
      </c>
      <c r="B53" s="628" t="s">
        <v>52</v>
      </c>
      <c r="C53" s="629"/>
      <c r="D53" s="629"/>
      <c r="E53" s="629"/>
      <c r="F53" s="629"/>
      <c r="G53" s="629"/>
      <c r="H53" s="629"/>
      <c r="I53" s="629"/>
      <c r="J53" s="629"/>
      <c r="K53" s="629"/>
      <c r="L53" s="629"/>
      <c r="M53" s="629"/>
      <c r="N53" s="629"/>
      <c r="O53" s="629"/>
      <c r="R53" s="75">
        <f>'2 pr._pajamos pagal rūšis'!L53-'9 pr._įstaigų pajamos'!L53</f>
        <v>0</v>
      </c>
    </row>
    <row r="54" spans="1:18" ht="15" customHeight="1" x14ac:dyDescent="0.25">
      <c r="A54" s="5" t="s">
        <v>84</v>
      </c>
      <c r="B54" s="35" t="s">
        <v>20</v>
      </c>
      <c r="C54" s="15" t="s">
        <v>32</v>
      </c>
      <c r="D54" s="16">
        <f>E54+G54</f>
        <v>102.3</v>
      </c>
      <c r="E54" s="16">
        <v>102.3</v>
      </c>
      <c r="F54" s="16"/>
      <c r="G54" s="16"/>
      <c r="H54" s="10">
        <f t="shared" ref="H54:H96" si="31">I54+K54</f>
        <v>0</v>
      </c>
      <c r="I54" s="10"/>
      <c r="J54" s="10"/>
      <c r="K54" s="10"/>
      <c r="L54" s="12">
        <f t="shared" ref="L54:L96" si="32">M54+O54</f>
        <v>102.3</v>
      </c>
      <c r="M54" s="11">
        <f t="shared" ref="M54:M55" si="33">E54+I54</f>
        <v>102.3</v>
      </c>
      <c r="N54" s="12">
        <f t="shared" ref="N54:O96" si="34">F54+J54</f>
        <v>0</v>
      </c>
      <c r="O54" s="11">
        <f t="shared" si="34"/>
        <v>0</v>
      </c>
      <c r="R54" s="75">
        <f>'2 pr._pajamos pagal rūšis'!L54-'9 pr._įstaigų pajamos'!L54</f>
        <v>0</v>
      </c>
    </row>
    <row r="55" spans="1:18" ht="15" customHeight="1" x14ac:dyDescent="0.25">
      <c r="A55" s="37" t="s">
        <v>85</v>
      </c>
      <c r="B55" s="29" t="s">
        <v>58</v>
      </c>
      <c r="C55" s="30" t="s">
        <v>32</v>
      </c>
      <c r="D55" s="16">
        <f>E55+G55</f>
        <v>2</v>
      </c>
      <c r="E55" s="156">
        <v>2</v>
      </c>
      <c r="F55" s="156"/>
      <c r="G55" s="156"/>
      <c r="H55" s="10">
        <f t="shared" si="31"/>
        <v>0</v>
      </c>
      <c r="I55" s="77"/>
      <c r="J55" s="77"/>
      <c r="K55" s="77"/>
      <c r="L55" s="12">
        <f t="shared" ref="L55:L56" si="35">M55+O55</f>
        <v>2</v>
      </c>
      <c r="M55" s="11">
        <f t="shared" si="33"/>
        <v>2</v>
      </c>
      <c r="N55" s="12">
        <f t="shared" ref="N55" si="36">F55+J55</f>
        <v>0</v>
      </c>
      <c r="O55" s="12">
        <f t="shared" ref="O55" si="37">G55+K55</f>
        <v>0</v>
      </c>
      <c r="R55" s="75">
        <f>'2 pr._pajamos pagal rūšis'!L55-'9 pr._įstaigų pajamos'!L55</f>
        <v>0</v>
      </c>
    </row>
    <row r="56" spans="1:18" ht="15.95" customHeight="1" x14ac:dyDescent="0.25">
      <c r="A56" s="20" t="s">
        <v>86</v>
      </c>
      <c r="B56" s="43" t="s">
        <v>157</v>
      </c>
      <c r="C56" s="76"/>
      <c r="D56" s="23">
        <f>D54+D55</f>
        <v>104.3</v>
      </c>
      <c r="E56" s="23">
        <f t="shared" ref="E56:O56" si="38">E54+E55</f>
        <v>104.3</v>
      </c>
      <c r="F56" s="23">
        <f t="shared" si="38"/>
        <v>0</v>
      </c>
      <c r="G56" s="23">
        <f t="shared" si="38"/>
        <v>0</v>
      </c>
      <c r="H56" s="24">
        <f t="shared" si="38"/>
        <v>0</v>
      </c>
      <c r="I56" s="24">
        <f t="shared" si="38"/>
        <v>0</v>
      </c>
      <c r="J56" s="24">
        <f t="shared" si="38"/>
        <v>0</v>
      </c>
      <c r="K56" s="24">
        <f t="shared" si="38"/>
        <v>0</v>
      </c>
      <c r="L56" s="21">
        <f t="shared" si="35"/>
        <v>104.3</v>
      </c>
      <c r="M56" s="21">
        <f t="shared" si="38"/>
        <v>104.3</v>
      </c>
      <c r="N56" s="21">
        <f t="shared" si="38"/>
        <v>0</v>
      </c>
      <c r="O56" s="21">
        <f t="shared" si="38"/>
        <v>0</v>
      </c>
      <c r="R56" s="75">
        <f>'2 pr._pajamos pagal rūšis'!L56-'9 pr._įstaigų pajamos'!L56</f>
        <v>0</v>
      </c>
    </row>
    <row r="57" spans="1:18" ht="15.95" customHeight="1" x14ac:dyDescent="0.25">
      <c r="A57" s="37" t="s">
        <v>87</v>
      </c>
      <c r="B57" s="628" t="s">
        <v>152</v>
      </c>
      <c r="C57" s="629"/>
      <c r="D57" s="629"/>
      <c r="E57" s="629"/>
      <c r="F57" s="629"/>
      <c r="G57" s="629"/>
      <c r="H57" s="629"/>
      <c r="I57" s="629"/>
      <c r="J57" s="629"/>
      <c r="K57" s="629"/>
      <c r="L57" s="629"/>
      <c r="M57" s="629"/>
      <c r="N57" s="629"/>
      <c r="O57" s="630"/>
      <c r="R57" s="75">
        <f>'2 pr._pajamos pagal rūšis'!L57-'9 pr._įstaigų pajamos'!L57</f>
        <v>0</v>
      </c>
    </row>
    <row r="58" spans="1:18" ht="15.95" customHeight="1" x14ac:dyDescent="0.25">
      <c r="A58" s="5" t="s">
        <v>88</v>
      </c>
      <c r="B58" s="14" t="s">
        <v>45</v>
      </c>
      <c r="C58" s="79" t="s">
        <v>41</v>
      </c>
      <c r="D58" s="8">
        <f t="shared" ref="D58:D59" si="39">E58+G58</f>
        <v>14.8</v>
      </c>
      <c r="E58" s="8">
        <v>14.8</v>
      </c>
      <c r="F58" s="8"/>
      <c r="G58" s="8"/>
      <c r="H58" s="9">
        <f t="shared" ref="H58:H59" si="40">I58+K58</f>
        <v>0</v>
      </c>
      <c r="I58" s="9"/>
      <c r="J58" s="9"/>
      <c r="K58" s="9"/>
      <c r="L58" s="11">
        <f t="shared" ref="L58" si="41">M58+O58</f>
        <v>14.8</v>
      </c>
      <c r="M58" s="11">
        <f t="shared" ref="M58" si="42">E58+I58</f>
        <v>14.8</v>
      </c>
      <c r="N58" s="11">
        <f t="shared" ref="N58" si="43">F58+J58</f>
        <v>0</v>
      </c>
      <c r="O58" s="11">
        <f t="shared" ref="O58" si="44">G58+K58</f>
        <v>0</v>
      </c>
      <c r="R58" s="75">
        <f>'2 pr._pajamos pagal rūšis'!L58-'9 pr._įstaigų pajamos'!L58</f>
        <v>0</v>
      </c>
    </row>
    <row r="59" spans="1:18" ht="15.95" customHeight="1" x14ac:dyDescent="0.25">
      <c r="A59" s="13" t="s">
        <v>89</v>
      </c>
      <c r="B59" s="12" t="s">
        <v>33</v>
      </c>
      <c r="C59" s="15" t="s">
        <v>41</v>
      </c>
      <c r="D59" s="8">
        <f t="shared" si="39"/>
        <v>0.1</v>
      </c>
      <c r="E59" s="8">
        <v>0.1</v>
      </c>
      <c r="F59" s="8"/>
      <c r="G59" s="8"/>
      <c r="H59" s="9">
        <f t="shared" si="40"/>
        <v>0</v>
      </c>
      <c r="I59" s="9"/>
      <c r="J59" s="9"/>
      <c r="K59" s="9"/>
      <c r="L59" s="11">
        <f t="shared" ref="L59" si="45">M59+O59</f>
        <v>0.1</v>
      </c>
      <c r="M59" s="11">
        <f t="shared" ref="M59" si="46">E59+I59</f>
        <v>0.1</v>
      </c>
      <c r="N59" s="11">
        <f t="shared" ref="N59" si="47">F59+J59</f>
        <v>0</v>
      </c>
      <c r="O59" s="11">
        <f t="shared" ref="O59" si="48">G59+K59</f>
        <v>0</v>
      </c>
      <c r="R59" s="75">
        <f>'2 pr._pajamos pagal rūšis'!L59-'9 pr._įstaigų pajamos'!L59</f>
        <v>0</v>
      </c>
    </row>
    <row r="60" spans="1:18" ht="15" customHeight="1" x14ac:dyDescent="0.25">
      <c r="A60" s="13" t="s">
        <v>90</v>
      </c>
      <c r="B60" s="78" t="s">
        <v>142</v>
      </c>
      <c r="C60" s="79" t="s">
        <v>41</v>
      </c>
      <c r="D60" s="8">
        <f t="shared" ref="D60:D80" si="49">E60+G60</f>
        <v>1.3</v>
      </c>
      <c r="E60" s="8">
        <v>1.3</v>
      </c>
      <c r="F60" s="8"/>
      <c r="G60" s="8"/>
      <c r="H60" s="9">
        <f t="shared" si="31"/>
        <v>0</v>
      </c>
      <c r="I60" s="9"/>
      <c r="J60" s="9"/>
      <c r="K60" s="9"/>
      <c r="L60" s="11">
        <f t="shared" si="32"/>
        <v>1.3</v>
      </c>
      <c r="M60" s="11">
        <f t="shared" ref="M60:M96" si="50">E60+I60</f>
        <v>1.3</v>
      </c>
      <c r="N60" s="11">
        <f t="shared" si="34"/>
        <v>0</v>
      </c>
      <c r="O60" s="11">
        <f t="shared" ref="O60:O96" si="51">G60+K60</f>
        <v>0</v>
      </c>
      <c r="R60" s="75">
        <f>'2 pr._pajamos pagal rūšis'!L60-'9 pr._įstaigų pajamos'!L60</f>
        <v>0</v>
      </c>
    </row>
    <row r="61" spans="1:18" ht="15" customHeight="1" x14ac:dyDescent="0.25">
      <c r="A61" s="19" t="s">
        <v>91</v>
      </c>
      <c r="B61" s="12" t="s">
        <v>307</v>
      </c>
      <c r="C61" s="30" t="s">
        <v>41</v>
      </c>
      <c r="D61" s="16">
        <f t="shared" si="49"/>
        <v>19.5</v>
      </c>
      <c r="E61" s="16">
        <v>19.5</v>
      </c>
      <c r="F61" s="16"/>
      <c r="G61" s="16"/>
      <c r="H61" s="10">
        <f t="shared" si="31"/>
        <v>0</v>
      </c>
      <c r="I61" s="10"/>
      <c r="J61" s="10"/>
      <c r="K61" s="10"/>
      <c r="L61" s="12">
        <f t="shared" si="32"/>
        <v>19.5</v>
      </c>
      <c r="M61" s="12">
        <f t="shared" si="50"/>
        <v>19.5</v>
      </c>
      <c r="N61" s="12">
        <f t="shared" si="34"/>
        <v>0</v>
      </c>
      <c r="O61" s="12">
        <f t="shared" si="51"/>
        <v>0</v>
      </c>
      <c r="R61" s="75">
        <f>'2 pr._pajamos pagal rūšis'!L61-'9 pr._įstaigų pajamos'!L61</f>
        <v>0</v>
      </c>
    </row>
    <row r="62" spans="1:18" ht="15" customHeight="1" x14ac:dyDescent="0.25">
      <c r="A62" s="5" t="s">
        <v>92</v>
      </c>
      <c r="B62" s="31" t="s">
        <v>281</v>
      </c>
      <c r="C62" s="30" t="s">
        <v>41</v>
      </c>
      <c r="D62" s="16">
        <f t="shared" si="49"/>
        <v>30.1</v>
      </c>
      <c r="E62" s="16">
        <v>30.1</v>
      </c>
      <c r="F62" s="16"/>
      <c r="G62" s="16"/>
      <c r="H62" s="10">
        <f t="shared" si="31"/>
        <v>0</v>
      </c>
      <c r="I62" s="10"/>
      <c r="J62" s="10"/>
      <c r="K62" s="10"/>
      <c r="L62" s="12">
        <f t="shared" si="32"/>
        <v>30.1</v>
      </c>
      <c r="M62" s="12">
        <f t="shared" si="50"/>
        <v>30.1</v>
      </c>
      <c r="N62" s="12">
        <f t="shared" si="34"/>
        <v>0</v>
      </c>
      <c r="O62" s="12">
        <f t="shared" si="51"/>
        <v>0</v>
      </c>
      <c r="R62" s="75">
        <f>'2 pr._pajamos pagal rūšis'!L62-'9 pr._įstaigų pajamos'!L62</f>
        <v>0</v>
      </c>
    </row>
    <row r="63" spans="1:18" ht="15" customHeight="1" x14ac:dyDescent="0.25">
      <c r="A63" s="32" t="s">
        <v>93</v>
      </c>
      <c r="B63" s="29" t="s">
        <v>308</v>
      </c>
      <c r="C63" s="15" t="s">
        <v>41</v>
      </c>
      <c r="D63" s="16">
        <f t="shared" si="49"/>
        <v>33.299999999999997</v>
      </c>
      <c r="E63" s="16">
        <v>33.299999999999997</v>
      </c>
      <c r="F63" s="16"/>
      <c r="G63" s="16"/>
      <c r="H63" s="10">
        <f t="shared" si="31"/>
        <v>0</v>
      </c>
      <c r="I63" s="10"/>
      <c r="J63" s="10"/>
      <c r="K63" s="10"/>
      <c r="L63" s="12">
        <f t="shared" si="32"/>
        <v>33.299999999999997</v>
      </c>
      <c r="M63" s="12">
        <f t="shared" si="50"/>
        <v>33.299999999999997</v>
      </c>
      <c r="N63" s="12">
        <f t="shared" si="34"/>
        <v>0</v>
      </c>
      <c r="O63" s="12">
        <f t="shared" si="51"/>
        <v>0</v>
      </c>
      <c r="R63" s="75">
        <f>'2 pr._pajamos pagal rūšis'!L63-'9 pr._įstaigų pajamos'!L63</f>
        <v>0</v>
      </c>
    </row>
    <row r="64" spans="1:18" ht="15" customHeight="1" x14ac:dyDescent="0.25">
      <c r="A64" s="32" t="s">
        <v>94</v>
      </c>
      <c r="B64" s="29" t="s">
        <v>309</v>
      </c>
      <c r="C64" s="15" t="s">
        <v>41</v>
      </c>
      <c r="D64" s="16">
        <f t="shared" si="49"/>
        <v>23.2</v>
      </c>
      <c r="E64" s="16">
        <v>23.2</v>
      </c>
      <c r="F64" s="16"/>
      <c r="G64" s="16"/>
      <c r="H64" s="10">
        <f t="shared" si="31"/>
        <v>0</v>
      </c>
      <c r="I64" s="10"/>
      <c r="J64" s="10"/>
      <c r="K64" s="10"/>
      <c r="L64" s="12">
        <f t="shared" si="32"/>
        <v>23.2</v>
      </c>
      <c r="M64" s="12">
        <f t="shared" si="50"/>
        <v>23.2</v>
      </c>
      <c r="N64" s="12">
        <f t="shared" si="34"/>
        <v>0</v>
      </c>
      <c r="O64" s="12">
        <f t="shared" si="51"/>
        <v>0</v>
      </c>
      <c r="R64" s="75">
        <f>'2 pr._pajamos pagal rūšis'!L64-'9 pr._įstaigų pajamos'!L64</f>
        <v>0</v>
      </c>
    </row>
    <row r="65" spans="1:18" ht="15" customHeight="1" x14ac:dyDescent="0.25">
      <c r="A65" s="32" t="s">
        <v>95</v>
      </c>
      <c r="B65" s="29" t="s">
        <v>310</v>
      </c>
      <c r="C65" s="30" t="s">
        <v>41</v>
      </c>
      <c r="D65" s="16">
        <f t="shared" ref="D65" si="52">E65+G65</f>
        <v>0.1</v>
      </c>
      <c r="E65" s="16">
        <v>0.1</v>
      </c>
      <c r="F65" s="16"/>
      <c r="G65" s="16"/>
      <c r="H65" s="10">
        <f t="shared" ref="H65" si="53">I65+K65</f>
        <v>0</v>
      </c>
      <c r="I65" s="10"/>
      <c r="J65" s="10"/>
      <c r="K65" s="10"/>
      <c r="L65" s="12">
        <f t="shared" ref="L65" si="54">M65+O65</f>
        <v>0.1</v>
      </c>
      <c r="M65" s="12">
        <f t="shared" ref="M65" si="55">E65+I65</f>
        <v>0.1</v>
      </c>
      <c r="N65" s="12">
        <f t="shared" ref="N65" si="56">F65+J65</f>
        <v>0</v>
      </c>
      <c r="O65" s="12">
        <f t="shared" ref="O65" si="57">G65+K65</f>
        <v>0</v>
      </c>
      <c r="R65" s="75">
        <f>'2 pr._pajamos pagal rūšis'!L65-'9 pr._įstaigų pajamos'!L65</f>
        <v>0</v>
      </c>
    </row>
    <row r="66" spans="1:18" ht="15" customHeight="1" x14ac:dyDescent="0.25">
      <c r="A66" s="32" t="s">
        <v>96</v>
      </c>
      <c r="B66" s="29" t="s">
        <v>296</v>
      </c>
      <c r="C66" s="15" t="s">
        <v>41</v>
      </c>
      <c r="D66" s="16">
        <f t="shared" si="49"/>
        <v>2.8</v>
      </c>
      <c r="E66" s="16">
        <v>2.8</v>
      </c>
      <c r="F66" s="16"/>
      <c r="G66" s="16"/>
      <c r="H66" s="10">
        <f t="shared" si="31"/>
        <v>0</v>
      </c>
      <c r="I66" s="10"/>
      <c r="J66" s="10"/>
      <c r="K66" s="10"/>
      <c r="L66" s="12">
        <f t="shared" si="32"/>
        <v>2.8</v>
      </c>
      <c r="M66" s="12">
        <f t="shared" si="50"/>
        <v>2.8</v>
      </c>
      <c r="N66" s="12">
        <f t="shared" si="34"/>
        <v>0</v>
      </c>
      <c r="O66" s="12">
        <f t="shared" si="51"/>
        <v>0</v>
      </c>
      <c r="R66" s="75">
        <f>'2 pr._pajamos pagal rūšis'!L66-'9 pr._įstaigų pajamos'!L66</f>
        <v>0</v>
      </c>
    </row>
    <row r="67" spans="1:18" ht="15" customHeight="1" x14ac:dyDescent="0.25">
      <c r="A67" s="5" t="s">
        <v>97</v>
      </c>
      <c r="B67" s="33" t="s">
        <v>146</v>
      </c>
      <c r="C67" s="80" t="s">
        <v>41</v>
      </c>
      <c r="D67" s="16">
        <f t="shared" si="49"/>
        <v>6.7</v>
      </c>
      <c r="E67" s="16">
        <v>6.7</v>
      </c>
      <c r="F67" s="16"/>
      <c r="G67" s="16"/>
      <c r="H67" s="10">
        <f t="shared" si="31"/>
        <v>0</v>
      </c>
      <c r="I67" s="10"/>
      <c r="J67" s="10"/>
      <c r="K67" s="10"/>
      <c r="L67" s="12">
        <f t="shared" si="32"/>
        <v>6.7</v>
      </c>
      <c r="M67" s="12">
        <f t="shared" si="50"/>
        <v>6.7</v>
      </c>
      <c r="N67" s="12">
        <f t="shared" si="34"/>
        <v>0</v>
      </c>
      <c r="O67" s="12">
        <f t="shared" si="51"/>
        <v>0</v>
      </c>
      <c r="R67" s="75">
        <f>'2 pr._pajamos pagal rūšis'!L67-'9 pr._įstaigų pajamos'!L67</f>
        <v>0</v>
      </c>
    </row>
    <row r="68" spans="1:18" ht="15" customHeight="1" x14ac:dyDescent="0.25">
      <c r="A68" s="5" t="s">
        <v>138</v>
      </c>
      <c r="B68" s="91" t="s">
        <v>39</v>
      </c>
      <c r="C68" s="80" t="s">
        <v>41</v>
      </c>
      <c r="D68" s="16">
        <f t="shared" si="49"/>
        <v>0.1</v>
      </c>
      <c r="E68" s="16">
        <v>0.1</v>
      </c>
      <c r="F68" s="16"/>
      <c r="G68" s="16"/>
      <c r="H68" s="10">
        <f t="shared" si="31"/>
        <v>0</v>
      </c>
      <c r="I68" s="10"/>
      <c r="J68" s="10"/>
      <c r="K68" s="10"/>
      <c r="L68" s="12">
        <f t="shared" ref="L68" si="58">M68+O68</f>
        <v>0.1</v>
      </c>
      <c r="M68" s="12">
        <f t="shared" ref="M68" si="59">E68+I68</f>
        <v>0.1</v>
      </c>
      <c r="N68" s="12">
        <f t="shared" ref="N68" si="60">F68+J68</f>
        <v>0</v>
      </c>
      <c r="O68" s="12">
        <f t="shared" ref="O68" si="61">G68+K68</f>
        <v>0</v>
      </c>
      <c r="R68" s="75">
        <f>'2 pr._pajamos pagal rūšis'!L68-'9 pr._įstaigų pajamos'!L68</f>
        <v>0</v>
      </c>
    </row>
    <row r="69" spans="1:18" ht="15" customHeight="1" x14ac:dyDescent="0.25">
      <c r="A69" s="5" t="s">
        <v>139</v>
      </c>
      <c r="B69" s="34" t="s">
        <v>297</v>
      </c>
      <c r="C69" s="80" t="s">
        <v>41</v>
      </c>
      <c r="D69" s="16">
        <f>E69+G69</f>
        <v>17.2</v>
      </c>
      <c r="E69" s="16">
        <v>17.2</v>
      </c>
      <c r="F69" s="16"/>
      <c r="G69" s="16"/>
      <c r="H69" s="10">
        <f>I69+K69</f>
        <v>0</v>
      </c>
      <c r="I69" s="10"/>
      <c r="J69" s="10"/>
      <c r="K69" s="10"/>
      <c r="L69" s="12">
        <f>M69+O69</f>
        <v>17.2</v>
      </c>
      <c r="M69" s="12">
        <f>E69+I69</f>
        <v>17.2</v>
      </c>
      <c r="N69" s="12">
        <f>F69+J69</f>
        <v>0</v>
      </c>
      <c r="O69" s="12">
        <f>G69+K69</f>
        <v>0</v>
      </c>
      <c r="R69" s="75">
        <f>'2 pr._pajamos pagal rūšis'!L69-'9 pr._įstaigų pajamos'!L69</f>
        <v>0</v>
      </c>
    </row>
    <row r="70" spans="1:18" ht="15" customHeight="1" x14ac:dyDescent="0.25">
      <c r="A70" s="5" t="s">
        <v>98</v>
      </c>
      <c r="B70" s="29" t="s">
        <v>352</v>
      </c>
      <c r="C70" s="30" t="s">
        <v>41</v>
      </c>
      <c r="D70" s="16">
        <f t="shared" si="49"/>
        <v>9.8000000000000007</v>
      </c>
      <c r="E70" s="16">
        <v>9.8000000000000007</v>
      </c>
      <c r="F70" s="16"/>
      <c r="G70" s="16"/>
      <c r="H70" s="10">
        <f t="shared" si="31"/>
        <v>0</v>
      </c>
      <c r="I70" s="10"/>
      <c r="J70" s="10"/>
      <c r="K70" s="10"/>
      <c r="L70" s="12">
        <f t="shared" si="32"/>
        <v>9.8000000000000007</v>
      </c>
      <c r="M70" s="12">
        <f t="shared" si="50"/>
        <v>9.8000000000000007</v>
      </c>
      <c r="N70" s="12">
        <f t="shared" si="34"/>
        <v>0</v>
      </c>
      <c r="O70" s="12">
        <f t="shared" si="51"/>
        <v>0</v>
      </c>
      <c r="R70" s="75">
        <f>'2 pr._pajamos pagal rūšis'!L70-'9 pr._įstaigų pajamos'!L70</f>
        <v>0</v>
      </c>
    </row>
    <row r="71" spans="1:18" ht="15" customHeight="1" x14ac:dyDescent="0.25">
      <c r="A71" s="5" t="s">
        <v>140</v>
      </c>
      <c r="B71" s="29" t="s">
        <v>136</v>
      </c>
      <c r="C71" s="30" t="s">
        <v>41</v>
      </c>
      <c r="D71" s="16">
        <f t="shared" si="49"/>
        <v>91.5</v>
      </c>
      <c r="E71" s="16">
        <v>91.5</v>
      </c>
      <c r="F71" s="16"/>
      <c r="G71" s="16"/>
      <c r="H71" s="10">
        <f t="shared" si="31"/>
        <v>0</v>
      </c>
      <c r="I71" s="10"/>
      <c r="J71" s="10"/>
      <c r="K71" s="10"/>
      <c r="L71" s="12">
        <f t="shared" si="32"/>
        <v>91.5</v>
      </c>
      <c r="M71" s="12">
        <f t="shared" si="50"/>
        <v>91.5</v>
      </c>
      <c r="N71" s="12">
        <f t="shared" si="34"/>
        <v>0</v>
      </c>
      <c r="O71" s="12">
        <f t="shared" si="51"/>
        <v>0</v>
      </c>
      <c r="R71" s="75">
        <f>'2 pr._pajamos pagal rūšis'!L71-'9 pr._įstaigų pajamos'!L71</f>
        <v>0</v>
      </c>
    </row>
    <row r="72" spans="1:18" ht="15" customHeight="1" x14ac:dyDescent="0.25">
      <c r="A72" s="5" t="s">
        <v>141</v>
      </c>
      <c r="B72" s="29" t="s">
        <v>34</v>
      </c>
      <c r="C72" s="30" t="s">
        <v>41</v>
      </c>
      <c r="D72" s="16">
        <f t="shared" si="49"/>
        <v>44.6</v>
      </c>
      <c r="E72" s="16">
        <v>44.6</v>
      </c>
      <c r="F72" s="16"/>
      <c r="G72" s="16"/>
      <c r="H72" s="10">
        <f t="shared" si="31"/>
        <v>0</v>
      </c>
      <c r="I72" s="10"/>
      <c r="J72" s="10"/>
      <c r="K72" s="10"/>
      <c r="L72" s="12">
        <f t="shared" si="32"/>
        <v>44.6</v>
      </c>
      <c r="M72" s="12">
        <f t="shared" si="50"/>
        <v>44.6</v>
      </c>
      <c r="N72" s="12">
        <f t="shared" si="34"/>
        <v>0</v>
      </c>
      <c r="O72" s="12">
        <f t="shared" si="51"/>
        <v>0</v>
      </c>
      <c r="R72" s="75">
        <f>'2 pr._pajamos pagal rūšis'!L72-'9 pr._įstaigų pajamos'!L72</f>
        <v>0</v>
      </c>
    </row>
    <row r="73" spans="1:18" ht="15" customHeight="1" x14ac:dyDescent="0.25">
      <c r="A73" s="5" t="s">
        <v>99</v>
      </c>
      <c r="B73" s="29" t="s">
        <v>36</v>
      </c>
      <c r="C73" s="30" t="s">
        <v>41</v>
      </c>
      <c r="D73" s="16">
        <f t="shared" si="49"/>
        <v>38.9</v>
      </c>
      <c r="E73" s="16">
        <v>38.9</v>
      </c>
      <c r="F73" s="16"/>
      <c r="G73" s="16"/>
      <c r="H73" s="10">
        <f t="shared" si="31"/>
        <v>0</v>
      </c>
      <c r="I73" s="10"/>
      <c r="J73" s="10"/>
      <c r="K73" s="10"/>
      <c r="L73" s="12">
        <f t="shared" si="32"/>
        <v>38.9</v>
      </c>
      <c r="M73" s="12">
        <f t="shared" si="50"/>
        <v>38.9</v>
      </c>
      <c r="N73" s="12">
        <f t="shared" si="34"/>
        <v>0</v>
      </c>
      <c r="O73" s="12">
        <f t="shared" si="51"/>
        <v>0</v>
      </c>
      <c r="R73" s="75">
        <f>'2 pr._pajamos pagal rūšis'!L73-'9 pr._įstaigų pajamos'!L73</f>
        <v>0</v>
      </c>
    </row>
    <row r="74" spans="1:18" ht="15" customHeight="1" x14ac:dyDescent="0.25">
      <c r="A74" s="5" t="s">
        <v>100</v>
      </c>
      <c r="B74" s="29" t="s">
        <v>38</v>
      </c>
      <c r="C74" s="30" t="s">
        <v>41</v>
      </c>
      <c r="D74" s="16">
        <f t="shared" si="49"/>
        <v>104.5</v>
      </c>
      <c r="E74" s="16">
        <v>104.5</v>
      </c>
      <c r="F74" s="16"/>
      <c r="G74" s="16"/>
      <c r="H74" s="10">
        <f t="shared" si="31"/>
        <v>0</v>
      </c>
      <c r="I74" s="10"/>
      <c r="J74" s="10"/>
      <c r="K74" s="10"/>
      <c r="L74" s="12">
        <f t="shared" si="32"/>
        <v>104.5</v>
      </c>
      <c r="M74" s="12">
        <f t="shared" si="50"/>
        <v>104.5</v>
      </c>
      <c r="N74" s="12">
        <f t="shared" si="34"/>
        <v>0</v>
      </c>
      <c r="O74" s="12">
        <f t="shared" si="51"/>
        <v>0</v>
      </c>
      <c r="R74" s="75">
        <f>'2 pr._pajamos pagal rūšis'!L74-'9 pr._įstaigų pajamos'!L74</f>
        <v>0</v>
      </c>
    </row>
    <row r="75" spans="1:18" ht="16.5" customHeight="1" x14ac:dyDescent="0.25">
      <c r="A75" s="5" t="s">
        <v>101</v>
      </c>
      <c r="B75" s="12" t="s">
        <v>37</v>
      </c>
      <c r="C75" s="30" t="s">
        <v>41</v>
      </c>
      <c r="D75" s="16">
        <f t="shared" si="49"/>
        <v>43</v>
      </c>
      <c r="E75" s="16">
        <v>43</v>
      </c>
      <c r="F75" s="16"/>
      <c r="G75" s="16"/>
      <c r="H75" s="10">
        <f t="shared" si="31"/>
        <v>0</v>
      </c>
      <c r="I75" s="10"/>
      <c r="J75" s="10"/>
      <c r="K75" s="10"/>
      <c r="L75" s="12">
        <f t="shared" si="32"/>
        <v>43</v>
      </c>
      <c r="M75" s="12">
        <f t="shared" si="50"/>
        <v>43</v>
      </c>
      <c r="N75" s="12">
        <f t="shared" si="34"/>
        <v>0</v>
      </c>
      <c r="O75" s="12">
        <f t="shared" si="51"/>
        <v>0</v>
      </c>
      <c r="R75" s="75">
        <f>'2 pr._pajamos pagal rūšis'!L75-'9 pr._įstaigų pajamos'!L75</f>
        <v>0</v>
      </c>
    </row>
    <row r="76" spans="1:18" x14ac:dyDescent="0.25">
      <c r="A76" s="13" t="s">
        <v>102</v>
      </c>
      <c r="B76" s="35" t="s">
        <v>35</v>
      </c>
      <c r="C76" s="15" t="s">
        <v>41</v>
      </c>
      <c r="D76" s="16">
        <f t="shared" si="49"/>
        <v>82.4</v>
      </c>
      <c r="E76" s="16">
        <v>82.4</v>
      </c>
      <c r="F76" s="16"/>
      <c r="G76" s="16"/>
      <c r="H76" s="10">
        <f t="shared" si="31"/>
        <v>0</v>
      </c>
      <c r="I76" s="10"/>
      <c r="J76" s="10"/>
      <c r="K76" s="10"/>
      <c r="L76" s="12">
        <f t="shared" si="32"/>
        <v>82.4</v>
      </c>
      <c r="M76" s="12">
        <f t="shared" si="50"/>
        <v>82.4</v>
      </c>
      <c r="N76" s="12">
        <f t="shared" si="34"/>
        <v>0</v>
      </c>
      <c r="O76" s="12">
        <f t="shared" si="51"/>
        <v>0</v>
      </c>
      <c r="R76" s="75">
        <f>'2 pr._pajamos pagal rūšis'!L76-'9 pr._įstaigų pajamos'!L76</f>
        <v>0</v>
      </c>
    </row>
    <row r="77" spans="1:18" ht="15" customHeight="1" x14ac:dyDescent="0.25">
      <c r="A77" s="19" t="s">
        <v>103</v>
      </c>
      <c r="B77" s="35" t="s">
        <v>460</v>
      </c>
      <c r="C77" s="15" t="s">
        <v>41</v>
      </c>
      <c r="D77" s="16">
        <f t="shared" si="49"/>
        <v>66.400000000000006</v>
      </c>
      <c r="E77" s="16">
        <v>66.400000000000006</v>
      </c>
      <c r="F77" s="16">
        <v>45.7</v>
      </c>
      <c r="G77" s="16"/>
      <c r="H77" s="10">
        <f t="shared" si="31"/>
        <v>0</v>
      </c>
      <c r="I77" s="10"/>
      <c r="J77" s="10"/>
      <c r="K77" s="10"/>
      <c r="L77" s="12">
        <f t="shared" si="32"/>
        <v>66.400000000000006</v>
      </c>
      <c r="M77" s="12">
        <f t="shared" si="50"/>
        <v>66.400000000000006</v>
      </c>
      <c r="N77" s="12">
        <f t="shared" si="34"/>
        <v>45.7</v>
      </c>
      <c r="O77" s="12">
        <f t="shared" si="51"/>
        <v>0</v>
      </c>
      <c r="R77" s="75">
        <f>'2 pr._pajamos pagal rūšis'!L77-'9 pr._įstaigų pajamos'!L77</f>
        <v>0</v>
      </c>
    </row>
    <row r="78" spans="1:18" ht="15" customHeight="1" x14ac:dyDescent="0.25">
      <c r="A78" s="32" t="s">
        <v>147</v>
      </c>
      <c r="B78" s="35" t="s">
        <v>40</v>
      </c>
      <c r="C78" s="15" t="s">
        <v>41</v>
      </c>
      <c r="D78" s="16">
        <f t="shared" si="49"/>
        <v>36.700000000000003</v>
      </c>
      <c r="E78" s="16">
        <v>36.700000000000003</v>
      </c>
      <c r="F78" s="16"/>
      <c r="G78" s="16"/>
      <c r="H78" s="10">
        <f t="shared" si="31"/>
        <v>0</v>
      </c>
      <c r="I78" s="10"/>
      <c r="J78" s="10"/>
      <c r="K78" s="10"/>
      <c r="L78" s="12">
        <f t="shared" si="32"/>
        <v>36.700000000000003</v>
      </c>
      <c r="M78" s="12">
        <f t="shared" si="50"/>
        <v>36.700000000000003</v>
      </c>
      <c r="N78" s="12">
        <f t="shared" si="34"/>
        <v>0</v>
      </c>
      <c r="O78" s="12">
        <f t="shared" si="51"/>
        <v>0</v>
      </c>
      <c r="R78" s="75">
        <f>'2 pr._pajamos pagal rūšis'!L78-'9 pr._įstaigų pajamos'!L78</f>
        <v>0</v>
      </c>
    </row>
    <row r="79" spans="1:18" s="36" customFormat="1" ht="15" customHeight="1" x14ac:dyDescent="0.25">
      <c r="A79" s="32" t="s">
        <v>104</v>
      </c>
      <c r="B79" s="12" t="s">
        <v>149</v>
      </c>
      <c r="C79" s="15" t="s">
        <v>41</v>
      </c>
      <c r="D79" s="16">
        <f t="shared" si="49"/>
        <v>1.7</v>
      </c>
      <c r="E79" s="16">
        <v>1.7</v>
      </c>
      <c r="F79" s="16"/>
      <c r="G79" s="16"/>
      <c r="H79" s="10">
        <f t="shared" si="31"/>
        <v>0</v>
      </c>
      <c r="I79" s="10"/>
      <c r="J79" s="10"/>
      <c r="K79" s="10"/>
      <c r="L79" s="12">
        <f t="shared" si="32"/>
        <v>1.7</v>
      </c>
      <c r="M79" s="12">
        <f t="shared" si="50"/>
        <v>1.7</v>
      </c>
      <c r="N79" s="12">
        <f t="shared" si="34"/>
        <v>0</v>
      </c>
      <c r="O79" s="12">
        <f t="shared" si="51"/>
        <v>0</v>
      </c>
      <c r="R79" s="75">
        <f>'2 pr._pajamos pagal rūšis'!L79-'9 pr._įstaigų pajamos'!L79</f>
        <v>0</v>
      </c>
    </row>
    <row r="80" spans="1:18" s="36" customFormat="1" ht="15" customHeight="1" x14ac:dyDescent="0.25">
      <c r="A80" s="32" t="s">
        <v>105</v>
      </c>
      <c r="B80" s="40" t="s">
        <v>53</v>
      </c>
      <c r="C80" s="15" t="s">
        <v>41</v>
      </c>
      <c r="D80" s="16">
        <f t="shared" si="49"/>
        <v>11.5</v>
      </c>
      <c r="E80" s="16">
        <v>11.5</v>
      </c>
      <c r="F80" s="16"/>
      <c r="G80" s="16"/>
      <c r="H80" s="10">
        <f t="shared" si="31"/>
        <v>0</v>
      </c>
      <c r="I80" s="10"/>
      <c r="J80" s="10"/>
      <c r="K80" s="10"/>
      <c r="L80" s="12">
        <f t="shared" ref="L80" si="62">M80+O80</f>
        <v>11.5</v>
      </c>
      <c r="M80" s="12">
        <f t="shared" ref="M80" si="63">E80+I80</f>
        <v>11.5</v>
      </c>
      <c r="N80" s="12">
        <f t="shared" ref="N80" si="64">F80+J80</f>
        <v>0</v>
      </c>
      <c r="O80" s="12">
        <f t="shared" ref="O80" si="65">G80+K80</f>
        <v>0</v>
      </c>
      <c r="R80" s="75">
        <f>'2 pr._pajamos pagal rūšis'!L80-'9 pr._įstaigų pajamos'!L80</f>
        <v>0</v>
      </c>
    </row>
    <row r="81" spans="1:18" ht="15.95" customHeight="1" x14ac:dyDescent="0.25">
      <c r="A81" s="307" t="s">
        <v>106</v>
      </c>
      <c r="B81" s="21" t="s">
        <v>158</v>
      </c>
      <c r="C81" s="25"/>
      <c r="D81" s="23">
        <f t="shared" ref="D81:R81" si="66">SUM(D58:D80)</f>
        <v>680.2</v>
      </c>
      <c r="E81" s="23">
        <f t="shared" si="66"/>
        <v>680.2</v>
      </c>
      <c r="F81" s="23">
        <f t="shared" si="66"/>
        <v>45.7</v>
      </c>
      <c r="G81" s="23">
        <f t="shared" si="66"/>
        <v>0</v>
      </c>
      <c r="H81" s="72">
        <f t="shared" si="66"/>
        <v>0</v>
      </c>
      <c r="I81" s="72">
        <f t="shared" si="66"/>
        <v>0</v>
      </c>
      <c r="J81" s="72">
        <f t="shared" si="66"/>
        <v>0</v>
      </c>
      <c r="K81" s="72">
        <f t="shared" si="66"/>
        <v>0</v>
      </c>
      <c r="L81" s="21">
        <f t="shared" si="66"/>
        <v>680.2</v>
      </c>
      <c r="M81" s="43">
        <f t="shared" si="66"/>
        <v>680.2</v>
      </c>
      <c r="N81" s="43">
        <f t="shared" si="66"/>
        <v>45.7</v>
      </c>
      <c r="O81" s="43">
        <f t="shared" si="66"/>
        <v>0</v>
      </c>
      <c r="P81" s="23">
        <f t="shared" si="66"/>
        <v>0</v>
      </c>
      <c r="Q81" s="23">
        <f t="shared" si="66"/>
        <v>0</v>
      </c>
      <c r="R81" s="23">
        <f t="shared" si="66"/>
        <v>0</v>
      </c>
    </row>
    <row r="82" spans="1:18" ht="15.95" customHeight="1" x14ac:dyDescent="0.25">
      <c r="A82" s="32" t="s">
        <v>107</v>
      </c>
      <c r="B82" s="628" t="s">
        <v>54</v>
      </c>
      <c r="C82" s="629"/>
      <c r="D82" s="629"/>
      <c r="E82" s="629"/>
      <c r="F82" s="629"/>
      <c r="G82" s="629"/>
      <c r="H82" s="629"/>
      <c r="I82" s="629"/>
      <c r="J82" s="629"/>
      <c r="K82" s="629"/>
      <c r="L82" s="629"/>
      <c r="M82" s="629"/>
      <c r="N82" s="629"/>
      <c r="O82" s="629"/>
      <c r="R82" s="75">
        <f>'2 pr._pajamos pagal rūšis'!L82-'9 pr._įstaigų pajamos'!L82</f>
        <v>0</v>
      </c>
    </row>
    <row r="83" spans="1:18" ht="15" customHeight="1" x14ac:dyDescent="0.25">
      <c r="A83" s="32" t="s">
        <v>108</v>
      </c>
      <c r="B83" s="29" t="s">
        <v>27</v>
      </c>
      <c r="C83" s="38" t="s">
        <v>30</v>
      </c>
      <c r="D83" s="16">
        <f t="shared" ref="D83:D91" si="67">E83+G83</f>
        <v>22.9</v>
      </c>
      <c r="E83" s="16">
        <v>22.9</v>
      </c>
      <c r="F83" s="16"/>
      <c r="G83" s="16"/>
      <c r="H83" s="10">
        <f t="shared" si="31"/>
        <v>0</v>
      </c>
      <c r="I83" s="10"/>
      <c r="J83" s="10"/>
      <c r="K83" s="10"/>
      <c r="L83" s="12">
        <f t="shared" si="32"/>
        <v>22.9</v>
      </c>
      <c r="M83" s="12">
        <f t="shared" si="50"/>
        <v>22.9</v>
      </c>
      <c r="N83" s="12">
        <f t="shared" si="34"/>
        <v>0</v>
      </c>
      <c r="O83" s="12">
        <f t="shared" si="51"/>
        <v>0</v>
      </c>
      <c r="R83" s="75">
        <f>'2 pr._pajamos pagal rūšis'!L83-'9 pr._įstaigų pajamos'!L83</f>
        <v>0</v>
      </c>
    </row>
    <row r="84" spans="1:18" ht="15" customHeight="1" x14ac:dyDescent="0.25">
      <c r="A84" s="32" t="s">
        <v>143</v>
      </c>
      <c r="B84" s="29" t="s">
        <v>486</v>
      </c>
      <c r="C84" s="38" t="s">
        <v>30</v>
      </c>
      <c r="D84" s="16">
        <f t="shared" si="67"/>
        <v>2.2999999999999998</v>
      </c>
      <c r="E84" s="16">
        <v>2.2999999999999998</v>
      </c>
      <c r="F84" s="16"/>
      <c r="G84" s="16"/>
      <c r="H84" s="10">
        <f t="shared" si="31"/>
        <v>0</v>
      </c>
      <c r="I84" s="10"/>
      <c r="J84" s="10"/>
      <c r="K84" s="10"/>
      <c r="L84" s="12">
        <f t="shared" ref="L84" si="68">M84+O84</f>
        <v>2.2999999999999998</v>
      </c>
      <c r="M84" s="12">
        <f t="shared" ref="M84" si="69">E84+I84</f>
        <v>2.2999999999999998</v>
      </c>
      <c r="N84" s="12">
        <f t="shared" ref="N84" si="70">F84+J84</f>
        <v>0</v>
      </c>
      <c r="O84" s="12">
        <f t="shared" ref="O84" si="71">G84+K84</f>
        <v>0</v>
      </c>
      <c r="R84" s="75"/>
    </row>
    <row r="85" spans="1:18" ht="15" customHeight="1" x14ac:dyDescent="0.25">
      <c r="A85" s="32" t="s">
        <v>109</v>
      </c>
      <c r="B85" s="29" t="s">
        <v>47</v>
      </c>
      <c r="C85" s="38" t="s">
        <v>30</v>
      </c>
      <c r="D85" s="16">
        <f t="shared" si="67"/>
        <v>5.6</v>
      </c>
      <c r="E85" s="16">
        <v>5.6</v>
      </c>
      <c r="F85" s="16"/>
      <c r="G85" s="16"/>
      <c r="H85" s="10">
        <f t="shared" si="31"/>
        <v>0</v>
      </c>
      <c r="I85" s="10"/>
      <c r="J85" s="10"/>
      <c r="K85" s="10"/>
      <c r="L85" s="12">
        <f t="shared" si="32"/>
        <v>5.6</v>
      </c>
      <c r="M85" s="12">
        <f t="shared" si="50"/>
        <v>5.6</v>
      </c>
      <c r="N85" s="12">
        <f t="shared" si="34"/>
        <v>0</v>
      </c>
      <c r="O85" s="12">
        <f t="shared" si="51"/>
        <v>0</v>
      </c>
      <c r="R85" s="75">
        <f>'2 pr._pajamos pagal rūšis'!L85-'9 pr._įstaigų pajamos'!L85</f>
        <v>0</v>
      </c>
    </row>
    <row r="86" spans="1:18" ht="15" customHeight="1" x14ac:dyDescent="0.25">
      <c r="A86" s="32" t="s">
        <v>110</v>
      </c>
      <c r="B86" s="29" t="s">
        <v>48</v>
      </c>
      <c r="C86" s="38" t="s">
        <v>30</v>
      </c>
      <c r="D86" s="16">
        <f t="shared" si="67"/>
        <v>4.9000000000000004</v>
      </c>
      <c r="E86" s="16">
        <v>4.9000000000000004</v>
      </c>
      <c r="F86" s="16"/>
      <c r="G86" s="16"/>
      <c r="H86" s="10">
        <f t="shared" si="31"/>
        <v>0</v>
      </c>
      <c r="I86" s="10"/>
      <c r="J86" s="10"/>
      <c r="K86" s="10"/>
      <c r="L86" s="12">
        <f t="shared" si="32"/>
        <v>4.9000000000000004</v>
      </c>
      <c r="M86" s="12">
        <f t="shared" si="50"/>
        <v>4.9000000000000004</v>
      </c>
      <c r="N86" s="12">
        <f t="shared" si="34"/>
        <v>0</v>
      </c>
      <c r="O86" s="12">
        <f t="shared" si="51"/>
        <v>0</v>
      </c>
      <c r="R86" s="75">
        <f>'2 pr._pajamos pagal rūšis'!L86-'9 pr._įstaigų pajamos'!L86</f>
        <v>0</v>
      </c>
    </row>
    <row r="87" spans="1:18" ht="15" customHeight="1" x14ac:dyDescent="0.25">
      <c r="A87" s="13" t="s">
        <v>111</v>
      </c>
      <c r="B87" s="29" t="s">
        <v>298</v>
      </c>
      <c r="C87" s="38" t="s">
        <v>30</v>
      </c>
      <c r="D87" s="16">
        <f t="shared" si="67"/>
        <v>1.6</v>
      </c>
      <c r="E87" s="16">
        <v>1.6</v>
      </c>
      <c r="F87" s="16"/>
      <c r="G87" s="16"/>
      <c r="H87" s="10">
        <f t="shared" si="31"/>
        <v>0</v>
      </c>
      <c r="I87" s="10"/>
      <c r="J87" s="10"/>
      <c r="K87" s="10"/>
      <c r="L87" s="12">
        <f t="shared" si="32"/>
        <v>1.6</v>
      </c>
      <c r="M87" s="12">
        <f t="shared" si="50"/>
        <v>1.6</v>
      </c>
      <c r="N87" s="12">
        <f t="shared" si="34"/>
        <v>0</v>
      </c>
      <c r="O87" s="12">
        <f t="shared" si="51"/>
        <v>0</v>
      </c>
      <c r="R87" s="75">
        <f>'2 pr._pajamos pagal rūšis'!L87-'9 pr._įstaigų pajamos'!L87</f>
        <v>0</v>
      </c>
    </row>
    <row r="88" spans="1:18" ht="15" customHeight="1" x14ac:dyDescent="0.25">
      <c r="A88" s="13" t="s">
        <v>112</v>
      </c>
      <c r="B88" s="29" t="s">
        <v>487</v>
      </c>
      <c r="C88" s="38" t="s">
        <v>30</v>
      </c>
      <c r="D88" s="16">
        <f t="shared" si="67"/>
        <v>1.3</v>
      </c>
      <c r="E88" s="16">
        <v>1.3</v>
      </c>
      <c r="F88" s="16"/>
      <c r="G88" s="16"/>
      <c r="H88" s="10">
        <f t="shared" si="31"/>
        <v>0</v>
      </c>
      <c r="I88" s="10"/>
      <c r="J88" s="10"/>
      <c r="K88" s="10"/>
      <c r="L88" s="12">
        <f t="shared" ref="L88" si="72">M88+O88</f>
        <v>1.3</v>
      </c>
      <c r="M88" s="12">
        <f t="shared" ref="M88" si="73">E88+I88</f>
        <v>1.3</v>
      </c>
      <c r="N88" s="12">
        <f t="shared" ref="N88" si="74">F88+J88</f>
        <v>0</v>
      </c>
      <c r="O88" s="12">
        <f t="shared" ref="O88" si="75">G88+K88</f>
        <v>0</v>
      </c>
      <c r="R88" s="75"/>
    </row>
    <row r="89" spans="1:18" ht="15" customHeight="1" x14ac:dyDescent="0.25">
      <c r="A89" s="13" t="s">
        <v>113</v>
      </c>
      <c r="B89" s="29" t="s">
        <v>55</v>
      </c>
      <c r="C89" s="38" t="s">
        <v>30</v>
      </c>
      <c r="D89" s="16">
        <f t="shared" si="67"/>
        <v>2.2999999999999998</v>
      </c>
      <c r="E89" s="16">
        <v>2.2999999999999998</v>
      </c>
      <c r="F89" s="16"/>
      <c r="G89" s="16"/>
      <c r="H89" s="10">
        <f t="shared" si="31"/>
        <v>0</v>
      </c>
      <c r="I89" s="10"/>
      <c r="J89" s="10"/>
      <c r="K89" s="10"/>
      <c r="L89" s="12">
        <f t="shared" si="32"/>
        <v>2.2999999999999998</v>
      </c>
      <c r="M89" s="12">
        <f t="shared" si="50"/>
        <v>2.2999999999999998</v>
      </c>
      <c r="N89" s="12">
        <f t="shared" si="34"/>
        <v>0</v>
      </c>
      <c r="O89" s="12">
        <f t="shared" si="51"/>
        <v>0</v>
      </c>
      <c r="R89" s="75">
        <f>'2 pr._pajamos pagal rūšis'!L89-'9 pr._įstaigų pajamos'!L89</f>
        <v>0</v>
      </c>
    </row>
    <row r="90" spans="1:18" ht="15" customHeight="1" x14ac:dyDescent="0.25">
      <c r="A90" s="13" t="s">
        <v>114</v>
      </c>
      <c r="B90" s="29" t="s">
        <v>28</v>
      </c>
      <c r="C90" s="38" t="s">
        <v>30</v>
      </c>
      <c r="D90" s="16">
        <f t="shared" si="67"/>
        <v>3.4</v>
      </c>
      <c r="E90" s="16">
        <v>3.4</v>
      </c>
      <c r="F90" s="16"/>
      <c r="G90" s="16"/>
      <c r="H90" s="10">
        <f t="shared" si="31"/>
        <v>0</v>
      </c>
      <c r="I90" s="10"/>
      <c r="J90" s="10"/>
      <c r="K90" s="10"/>
      <c r="L90" s="12">
        <f t="shared" si="32"/>
        <v>3.4</v>
      </c>
      <c r="M90" s="12">
        <f t="shared" si="50"/>
        <v>3.4</v>
      </c>
      <c r="N90" s="12">
        <f t="shared" si="34"/>
        <v>0</v>
      </c>
      <c r="O90" s="12">
        <f t="shared" si="51"/>
        <v>0</v>
      </c>
      <c r="R90" s="75">
        <f>'2 pr._pajamos pagal rūšis'!L90-'9 pr._įstaigų pajamos'!L90</f>
        <v>0</v>
      </c>
    </row>
    <row r="91" spans="1:18" ht="15" customHeight="1" x14ac:dyDescent="0.25">
      <c r="A91" s="13" t="s">
        <v>115</v>
      </c>
      <c r="B91" s="12" t="s">
        <v>29</v>
      </c>
      <c r="C91" s="38" t="s">
        <v>30</v>
      </c>
      <c r="D91" s="16">
        <f t="shared" si="67"/>
        <v>14</v>
      </c>
      <c r="E91" s="16">
        <v>14</v>
      </c>
      <c r="F91" s="16"/>
      <c r="G91" s="16"/>
      <c r="H91" s="10">
        <f t="shared" si="31"/>
        <v>0</v>
      </c>
      <c r="I91" s="10"/>
      <c r="J91" s="10"/>
      <c r="K91" s="10"/>
      <c r="L91" s="12">
        <f t="shared" si="32"/>
        <v>14</v>
      </c>
      <c r="M91" s="12">
        <f t="shared" si="50"/>
        <v>14</v>
      </c>
      <c r="N91" s="12">
        <f t="shared" si="34"/>
        <v>0</v>
      </c>
      <c r="O91" s="12">
        <f t="shared" si="51"/>
        <v>0</v>
      </c>
      <c r="R91" s="75">
        <f>'2 pr._pajamos pagal rūšis'!L91-'9 pr._įstaigų pajamos'!L91</f>
        <v>0</v>
      </c>
    </row>
    <row r="92" spans="1:18" ht="15.95" customHeight="1" x14ac:dyDescent="0.25">
      <c r="A92" s="306" t="s">
        <v>116</v>
      </c>
      <c r="B92" s="43" t="s">
        <v>160</v>
      </c>
      <c r="C92" s="81"/>
      <c r="D92" s="71">
        <f t="shared" ref="D92:K92" si="76">SUM(D83:D91)</f>
        <v>58.29999999999999</v>
      </c>
      <c r="E92" s="71">
        <f t="shared" si="76"/>
        <v>58.29999999999999</v>
      </c>
      <c r="F92" s="71">
        <f t="shared" si="76"/>
        <v>0</v>
      </c>
      <c r="G92" s="71">
        <f t="shared" si="76"/>
        <v>0</v>
      </c>
      <c r="H92" s="72">
        <f t="shared" si="76"/>
        <v>0</v>
      </c>
      <c r="I92" s="72">
        <f t="shared" si="76"/>
        <v>0</v>
      </c>
      <c r="J92" s="72">
        <f t="shared" si="76"/>
        <v>0</v>
      </c>
      <c r="K92" s="72">
        <f t="shared" si="76"/>
        <v>0</v>
      </c>
      <c r="L92" s="21">
        <f t="shared" si="32"/>
        <v>58.29999999999999</v>
      </c>
      <c r="M92" s="43">
        <f>SUM(M83:M91)</f>
        <v>58.29999999999999</v>
      </c>
      <c r="N92" s="43">
        <f>SUM(N83:N91)</f>
        <v>0</v>
      </c>
      <c r="O92" s="43">
        <f>SUM(O83:O91)</f>
        <v>0</v>
      </c>
      <c r="R92" s="75">
        <f>'2 pr._pajamos pagal rūšis'!L92-'9 pr._įstaigų pajamos'!L92</f>
        <v>0</v>
      </c>
    </row>
    <row r="93" spans="1:18" ht="15.95" customHeight="1" x14ac:dyDescent="0.25">
      <c r="A93" s="37" t="s">
        <v>117</v>
      </c>
      <c r="B93" s="628" t="s">
        <v>56</v>
      </c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30"/>
      <c r="R93" s="75">
        <f>'2 pr._pajamos pagal rūšis'!L93-'9 pr._įstaigų pajamos'!L93</f>
        <v>0</v>
      </c>
    </row>
    <row r="94" spans="1:18" ht="15" customHeight="1" x14ac:dyDescent="0.25">
      <c r="A94" s="37" t="s">
        <v>118</v>
      </c>
      <c r="B94" s="11" t="s">
        <v>42</v>
      </c>
      <c r="C94" s="7" t="s">
        <v>24</v>
      </c>
      <c r="D94" s="8">
        <f>E94+G94</f>
        <v>280</v>
      </c>
      <c r="E94" s="41">
        <v>280</v>
      </c>
      <c r="F94" s="41">
        <v>186.7</v>
      </c>
      <c r="G94" s="41"/>
      <c r="H94" s="9">
        <f t="shared" si="31"/>
        <v>0</v>
      </c>
      <c r="I94" s="9"/>
      <c r="J94" s="9"/>
      <c r="K94" s="9"/>
      <c r="L94" s="11">
        <f t="shared" si="32"/>
        <v>280</v>
      </c>
      <c r="M94" s="11">
        <f t="shared" si="50"/>
        <v>280</v>
      </c>
      <c r="N94" s="11">
        <f>F94+J94</f>
        <v>186.7</v>
      </c>
      <c r="O94" s="11">
        <f t="shared" si="51"/>
        <v>0</v>
      </c>
      <c r="R94" s="75">
        <f>'2 pr._pajamos pagal rūšis'!L94-'9 pr._įstaigų pajamos'!L94</f>
        <v>0</v>
      </c>
    </row>
    <row r="95" spans="1:18" ht="15" customHeight="1" x14ac:dyDescent="0.25">
      <c r="A95" s="37" t="s">
        <v>119</v>
      </c>
      <c r="B95" s="12" t="s">
        <v>43</v>
      </c>
      <c r="C95" s="15" t="s">
        <v>24</v>
      </c>
      <c r="D95" s="16">
        <f>E95+G95</f>
        <v>65</v>
      </c>
      <c r="E95" s="16">
        <v>65</v>
      </c>
      <c r="F95" s="16">
        <v>23.6</v>
      </c>
      <c r="G95" s="16"/>
      <c r="H95" s="10">
        <f t="shared" si="31"/>
        <v>0</v>
      </c>
      <c r="I95" s="10"/>
      <c r="J95" s="10"/>
      <c r="K95" s="10"/>
      <c r="L95" s="12">
        <f t="shared" si="32"/>
        <v>65</v>
      </c>
      <c r="M95" s="12">
        <f t="shared" si="50"/>
        <v>65</v>
      </c>
      <c r="N95" s="12">
        <f t="shared" si="34"/>
        <v>23.6</v>
      </c>
      <c r="O95" s="12">
        <f t="shared" si="51"/>
        <v>0</v>
      </c>
      <c r="R95" s="75">
        <f>'2 pr._pajamos pagal rūšis'!L95-'9 pr._įstaigų pajamos'!L95</f>
        <v>0</v>
      </c>
    </row>
    <row r="96" spans="1:18" s="36" customFormat="1" ht="16.5" customHeight="1" x14ac:dyDescent="0.25">
      <c r="A96" s="37" t="s">
        <v>120</v>
      </c>
      <c r="B96" s="12" t="s">
        <v>57</v>
      </c>
      <c r="C96" s="30" t="s">
        <v>24</v>
      </c>
      <c r="D96" s="16">
        <f>E96+G96</f>
        <v>0.6</v>
      </c>
      <c r="E96" s="16">
        <v>0.6</v>
      </c>
      <c r="F96" s="16"/>
      <c r="G96" s="16"/>
      <c r="H96" s="10">
        <f t="shared" si="31"/>
        <v>0</v>
      </c>
      <c r="I96" s="10"/>
      <c r="J96" s="10"/>
      <c r="K96" s="10"/>
      <c r="L96" s="12">
        <f t="shared" si="32"/>
        <v>0.6</v>
      </c>
      <c r="M96" s="12">
        <f t="shared" si="50"/>
        <v>0.6</v>
      </c>
      <c r="N96" s="12">
        <f t="shared" si="34"/>
        <v>0</v>
      </c>
      <c r="O96" s="12">
        <f t="shared" si="51"/>
        <v>0</v>
      </c>
      <c r="R96" s="75">
        <f>'2 pr._pajamos pagal rūšis'!L96-'9 pr._įstaigų pajamos'!L96</f>
        <v>0</v>
      </c>
    </row>
    <row r="97" spans="1:18" ht="15" customHeight="1" x14ac:dyDescent="0.25">
      <c r="A97" s="37" t="s">
        <v>144</v>
      </c>
      <c r="B97" s="12" t="s">
        <v>329</v>
      </c>
      <c r="C97" s="15" t="s">
        <v>24</v>
      </c>
      <c r="D97" s="16">
        <f>E97+G97</f>
        <v>31.1</v>
      </c>
      <c r="E97" s="42">
        <v>31.1</v>
      </c>
      <c r="F97" s="42"/>
      <c r="G97" s="42"/>
      <c r="H97" s="10">
        <f t="shared" ref="H97" si="77">I97+K97</f>
        <v>0</v>
      </c>
      <c r="I97" s="10"/>
      <c r="J97" s="10"/>
      <c r="K97" s="10"/>
      <c r="L97" s="12">
        <f t="shared" ref="L97:L99" si="78">M97+O97</f>
        <v>31.1</v>
      </c>
      <c r="M97" s="12">
        <f t="shared" ref="M97" si="79">E97+I97</f>
        <v>31.1</v>
      </c>
      <c r="N97" s="12">
        <f t="shared" ref="N97" si="80">F97+J97</f>
        <v>0</v>
      </c>
      <c r="O97" s="12">
        <f t="shared" ref="O97" si="81">G97+K97</f>
        <v>0</v>
      </c>
      <c r="R97" s="75">
        <f>'2 pr._pajamos pagal rūšis'!L97-'9 pr._įstaigų pajamos'!L97</f>
        <v>0</v>
      </c>
    </row>
    <row r="98" spans="1:18" ht="15.95" customHeight="1" x14ac:dyDescent="0.25">
      <c r="A98" s="20" t="s">
        <v>121</v>
      </c>
      <c r="B98" s="82" t="s">
        <v>161</v>
      </c>
      <c r="C98" s="83"/>
      <c r="D98" s="84">
        <f t="shared" ref="D98:K98" si="82">SUM(D94:D97)</f>
        <v>376.70000000000005</v>
      </c>
      <c r="E98" s="84">
        <f t="shared" si="82"/>
        <v>376.70000000000005</v>
      </c>
      <c r="F98" s="84">
        <f t="shared" si="82"/>
        <v>210.29999999999998</v>
      </c>
      <c r="G98" s="84">
        <f t="shared" si="82"/>
        <v>0</v>
      </c>
      <c r="H98" s="9">
        <f t="shared" si="82"/>
        <v>0</v>
      </c>
      <c r="I98" s="9">
        <f t="shared" si="82"/>
        <v>0</v>
      </c>
      <c r="J98" s="9">
        <f t="shared" si="82"/>
        <v>0</v>
      </c>
      <c r="K98" s="9">
        <f t="shared" si="82"/>
        <v>0</v>
      </c>
      <c r="L98" s="21">
        <f t="shared" si="78"/>
        <v>376.70000000000005</v>
      </c>
      <c r="M98" s="85">
        <f>SUM(M94:M97)</f>
        <v>376.70000000000005</v>
      </c>
      <c r="N98" s="85">
        <f>SUM(N94:N97)</f>
        <v>210.29999999999998</v>
      </c>
      <c r="O98" s="85">
        <f>SUM(O94:O97)</f>
        <v>0</v>
      </c>
      <c r="R98" s="75">
        <f>'2 pr._pajamos pagal rūšis'!L98-'9 pr._įstaigų pajamos'!L98</f>
        <v>0</v>
      </c>
    </row>
    <row r="99" spans="1:18" ht="15.95" customHeight="1" x14ac:dyDescent="0.25">
      <c r="A99" s="20" t="s">
        <v>122</v>
      </c>
      <c r="B99" s="44" t="s">
        <v>153</v>
      </c>
      <c r="C99" s="45"/>
      <c r="D99" s="46">
        <f t="shared" ref="D99:K99" si="83">D38+D52+D56+D81+D92+D98</f>
        <v>1456.2</v>
      </c>
      <c r="E99" s="46">
        <f t="shared" si="83"/>
        <v>1452.2</v>
      </c>
      <c r="F99" s="46">
        <f t="shared" si="83"/>
        <v>256</v>
      </c>
      <c r="G99" s="46">
        <f t="shared" si="83"/>
        <v>4</v>
      </c>
      <c r="H99" s="47">
        <f t="shared" si="83"/>
        <v>0</v>
      </c>
      <c r="I99" s="47">
        <f t="shared" si="83"/>
        <v>0</v>
      </c>
      <c r="J99" s="47">
        <f t="shared" si="83"/>
        <v>0</v>
      </c>
      <c r="K99" s="47">
        <f t="shared" si="83"/>
        <v>0</v>
      </c>
      <c r="L99" s="21">
        <f t="shared" si="78"/>
        <v>1456.2</v>
      </c>
      <c r="M99" s="48">
        <f>M38+M52+M56+M81+M92+M98</f>
        <v>1452.2</v>
      </c>
      <c r="N99" s="48">
        <f>N38+N52+N56+N81+N92+N98</f>
        <v>256</v>
      </c>
      <c r="O99" s="48">
        <f>O38+O52+O56+O81+O92+O98</f>
        <v>4</v>
      </c>
      <c r="R99" s="75">
        <f>'2 pr._pajamos pagal rūšis'!L99-'9 pr._įstaigų pajamos'!L99</f>
        <v>0</v>
      </c>
    </row>
    <row r="100" spans="1:18" x14ac:dyDescent="0.25">
      <c r="A100" s="54"/>
      <c r="B100" s="49"/>
      <c r="C100" s="50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</row>
    <row r="101" spans="1:18" x14ac:dyDescent="0.25">
      <c r="A101" s="6"/>
      <c r="B101" s="6"/>
      <c r="C101" s="51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P101" s="68" t="s">
        <v>247</v>
      </c>
      <c r="Q101" s="69">
        <f>SUMIF(C26:C96,1,L26:L96)</f>
        <v>29.6</v>
      </c>
    </row>
    <row r="102" spans="1:18" x14ac:dyDescent="0.25">
      <c r="A102" s="6"/>
      <c r="B102" s="6"/>
      <c r="C102" s="51"/>
      <c r="D102" s="6">
        <v>1456.2</v>
      </c>
      <c r="E102" s="6">
        <v>1452.2</v>
      </c>
      <c r="F102" s="6">
        <v>256</v>
      </c>
      <c r="G102" s="6">
        <v>4</v>
      </c>
      <c r="H102" s="6"/>
      <c r="I102" s="6"/>
      <c r="J102" s="6"/>
      <c r="K102" s="6"/>
      <c r="L102" s="6"/>
      <c r="M102" s="6"/>
      <c r="N102" s="6"/>
      <c r="O102" s="6"/>
      <c r="P102" s="68" t="s">
        <v>248</v>
      </c>
      <c r="Q102" s="69">
        <f>SUMIF(C26:C96,2,L26:L96)</f>
        <v>0</v>
      </c>
    </row>
    <row r="103" spans="1:18" x14ac:dyDescent="0.25">
      <c r="A103" s="6"/>
      <c r="B103" s="6"/>
      <c r="C103" s="51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P103" s="68" t="s">
        <v>249</v>
      </c>
      <c r="Q103" s="69">
        <f>SUMIF(C26:C96,3,L26:L96)</f>
        <v>1.5</v>
      </c>
    </row>
    <row r="104" spans="1:18" x14ac:dyDescent="0.25">
      <c r="A104" s="6"/>
      <c r="B104" s="6"/>
      <c r="C104" s="51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P104" s="68" t="s">
        <v>250</v>
      </c>
      <c r="Q104" s="69">
        <f>SUMIF(C26:C96,4,L26:L96)</f>
        <v>0</v>
      </c>
    </row>
    <row r="105" spans="1:18" x14ac:dyDescent="0.25">
      <c r="A105" s="6"/>
      <c r="B105" s="6"/>
      <c r="C105" s="5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P105" s="68" t="s">
        <v>253</v>
      </c>
      <c r="Q105" s="69">
        <f>SUMIF(C26:C96,5,L26:L96)</f>
        <v>0</v>
      </c>
    </row>
    <row r="106" spans="1:18" x14ac:dyDescent="0.25">
      <c r="A106" s="6"/>
      <c r="B106" s="6"/>
      <c r="C106" s="51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P106" s="68" t="s">
        <v>251</v>
      </c>
      <c r="Q106" s="69">
        <f>SUMIF(C26:C96,6,L26:L96)</f>
        <v>205.59999999999997</v>
      </c>
    </row>
    <row r="107" spans="1:18" x14ac:dyDescent="0.25">
      <c r="A107" s="6"/>
      <c r="B107" s="6"/>
      <c r="C107" s="5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P107" s="68" t="s">
        <v>252</v>
      </c>
      <c r="Q107" s="69">
        <f>SUMIF(C26:C96,7,L26:L96)</f>
        <v>104.3</v>
      </c>
    </row>
    <row r="108" spans="1:18" x14ac:dyDescent="0.25">
      <c r="A108" s="6"/>
      <c r="B108" s="6"/>
      <c r="C108" s="51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P108" s="68" t="s">
        <v>254</v>
      </c>
      <c r="Q108" s="69">
        <f>SUMIF(C26:C96,8,L26:L96)</f>
        <v>58.29999999999999</v>
      </c>
    </row>
    <row r="109" spans="1:18" x14ac:dyDescent="0.25">
      <c r="A109" s="6"/>
      <c r="B109" s="6"/>
      <c r="C109" s="5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P109" s="68" t="s">
        <v>255</v>
      </c>
      <c r="Q109" s="69">
        <f>SUMIF(C26:C96,9,L26:L96)</f>
        <v>680.2</v>
      </c>
    </row>
    <row r="110" spans="1:18" x14ac:dyDescent="0.25">
      <c r="A110" s="6"/>
      <c r="B110" s="6"/>
      <c r="C110" s="51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P110" s="68" t="s">
        <v>256</v>
      </c>
      <c r="Q110" s="69">
        <f>SUMIF(C26:C97,10,L26:L97)</f>
        <v>376.70000000000005</v>
      </c>
    </row>
    <row r="111" spans="1:18" x14ac:dyDescent="0.25">
      <c r="A111" s="6"/>
      <c r="B111" s="6"/>
      <c r="C111" s="51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P111" s="73" t="s">
        <v>153</v>
      </c>
      <c r="Q111" s="74">
        <f>SUM(Q101:Q110)</f>
        <v>1456.2</v>
      </c>
    </row>
    <row r="112" spans="1:18" x14ac:dyDescent="0.25">
      <c r="A112" s="6"/>
      <c r="B112" s="6"/>
      <c r="C112" s="51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P112" s="75"/>
      <c r="Q112" s="75">
        <f>Q111-L99</f>
        <v>0</v>
      </c>
    </row>
    <row r="113" spans="1:17" x14ac:dyDescent="0.25">
      <c r="A113" s="6"/>
      <c r="B113" s="6"/>
      <c r="C113" s="51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P113" s="75"/>
      <c r="Q113" s="75"/>
    </row>
    <row r="114" spans="1:17" x14ac:dyDescent="0.25">
      <c r="A114" s="6"/>
      <c r="B114" s="6"/>
      <c r="C114" s="51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P114" s="75"/>
      <c r="Q114" s="75"/>
    </row>
    <row r="115" spans="1:17" x14ac:dyDescent="0.25">
      <c r="A115" s="6"/>
      <c r="B115" s="6"/>
      <c r="C115" s="51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7" x14ac:dyDescent="0.25">
      <c r="A116" s="6"/>
      <c r="B116" s="6"/>
      <c r="C116" s="51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7" x14ac:dyDescent="0.25">
      <c r="A117" s="6"/>
      <c r="B117" s="6"/>
      <c r="C117" s="51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7" x14ac:dyDescent="0.25">
      <c r="A118" s="6"/>
      <c r="B118" s="6"/>
      <c r="C118" s="51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7" x14ac:dyDescent="0.25">
      <c r="A119" s="6"/>
      <c r="B119" s="6"/>
      <c r="C119" s="51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7" x14ac:dyDescent="0.25">
      <c r="A120" s="6"/>
      <c r="B120" s="6"/>
      <c r="C120" s="51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7" x14ac:dyDescent="0.25">
      <c r="A121" s="6"/>
      <c r="B121" s="6"/>
      <c r="C121" s="5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7" x14ac:dyDescent="0.25">
      <c r="A122" s="6"/>
      <c r="B122" s="6"/>
      <c r="C122" s="51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7" x14ac:dyDescent="0.25">
      <c r="A123" s="6"/>
      <c r="B123" s="6"/>
      <c r="C123" s="51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7" x14ac:dyDescent="0.25">
      <c r="A124" s="6"/>
      <c r="B124" s="6"/>
      <c r="C124" s="51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7" x14ac:dyDescent="0.25">
      <c r="A125" s="6"/>
      <c r="B125" s="6"/>
      <c r="C125" s="51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7" x14ac:dyDescent="0.25">
      <c r="A126" s="6"/>
      <c r="B126" s="6"/>
      <c r="C126" s="51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7" x14ac:dyDescent="0.25">
      <c r="A127" s="6"/>
      <c r="B127" s="6"/>
      <c r="C127" s="5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7" x14ac:dyDescent="0.25">
      <c r="A128" s="6"/>
      <c r="B128" s="6"/>
      <c r="C128" s="51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x14ac:dyDescent="0.25">
      <c r="A129" s="6"/>
      <c r="B129" s="6"/>
      <c r="C129" s="5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x14ac:dyDescent="0.25">
      <c r="A130" s="6"/>
      <c r="B130" s="6"/>
      <c r="C130" s="51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x14ac:dyDescent="0.25">
      <c r="A131" s="6"/>
      <c r="B131" s="6"/>
      <c r="C131" s="5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x14ac:dyDescent="0.25">
      <c r="A132" s="6"/>
      <c r="B132" s="6"/>
      <c r="C132" s="51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x14ac:dyDescent="0.25">
      <c r="A133" s="6"/>
      <c r="B133" s="6"/>
      <c r="C133" s="5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x14ac:dyDescent="0.25">
      <c r="A134" s="6"/>
      <c r="B134" s="6"/>
      <c r="C134" s="51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x14ac:dyDescent="0.25">
      <c r="A135" s="6"/>
      <c r="B135" s="6"/>
      <c r="C135" s="51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x14ac:dyDescent="0.25">
      <c r="A136" s="6"/>
      <c r="B136" s="6"/>
      <c r="C136" s="51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x14ac:dyDescent="0.25">
      <c r="A137" s="6"/>
      <c r="B137" s="6"/>
      <c r="C137" s="51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x14ac:dyDescent="0.25">
      <c r="A138" s="6"/>
      <c r="B138" s="6"/>
      <c r="C138" s="51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x14ac:dyDescent="0.25">
      <c r="A139" s="6"/>
      <c r="B139" s="6"/>
      <c r="C139" s="51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x14ac:dyDescent="0.25">
      <c r="A140" s="6"/>
      <c r="B140" s="6"/>
      <c r="C140" s="51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x14ac:dyDescent="0.25">
      <c r="A141" s="6"/>
      <c r="B141" s="6"/>
      <c r="C141" s="51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x14ac:dyDescent="0.25">
      <c r="A142" s="6"/>
      <c r="B142" s="6"/>
      <c r="C142" s="51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x14ac:dyDescent="0.25">
      <c r="A143" s="6"/>
      <c r="B143" s="6"/>
      <c r="C143" s="51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x14ac:dyDescent="0.25">
      <c r="A144" s="6"/>
      <c r="B144" s="6"/>
      <c r="C144" s="51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x14ac:dyDescent="0.25">
      <c r="A145" s="6"/>
      <c r="B145" s="6"/>
      <c r="C145" s="5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x14ac:dyDescent="0.25">
      <c r="A146" s="6"/>
      <c r="B146" s="6"/>
      <c r="C146" s="51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x14ac:dyDescent="0.25">
      <c r="A147" s="6"/>
      <c r="B147" s="6"/>
      <c r="C147" s="51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x14ac:dyDescent="0.25">
      <c r="A148" s="6"/>
      <c r="B148" s="6"/>
      <c r="C148" s="51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x14ac:dyDescent="0.25">
      <c r="A149" s="6"/>
      <c r="B149" s="6"/>
      <c r="C149" s="5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5">
      <c r="A150" s="6"/>
      <c r="B150" s="6"/>
      <c r="C150" s="51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x14ac:dyDescent="0.25">
      <c r="A151" s="6"/>
      <c r="B151" s="6"/>
      <c r="C151" s="5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x14ac:dyDescent="0.25">
      <c r="A152" s="6"/>
      <c r="B152" s="6"/>
      <c r="C152" s="51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x14ac:dyDescent="0.25">
      <c r="A153" s="6"/>
      <c r="B153" s="6"/>
      <c r="C153" s="5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x14ac:dyDescent="0.25">
      <c r="A154" s="6"/>
      <c r="B154" s="6"/>
      <c r="C154" s="51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x14ac:dyDescent="0.25">
      <c r="A155" s="6"/>
      <c r="B155" s="6"/>
      <c r="C155" s="51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x14ac:dyDescent="0.25">
      <c r="A156" s="6"/>
      <c r="B156" s="6"/>
      <c r="C156" s="51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x14ac:dyDescent="0.25">
      <c r="A157" s="6"/>
      <c r="B157" s="6"/>
      <c r="C157" s="51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x14ac:dyDescent="0.25">
      <c r="A158" s="6"/>
      <c r="B158" s="6"/>
      <c r="C158" s="51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x14ac:dyDescent="0.25">
      <c r="A159" s="6"/>
      <c r="B159" s="6"/>
      <c r="C159" s="51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x14ac:dyDescent="0.25">
      <c r="A160" s="6"/>
      <c r="B160" s="6"/>
      <c r="C160" s="51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x14ac:dyDescent="0.25">
      <c r="A161" s="6"/>
      <c r="B161" s="6"/>
      <c r="C161" s="51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x14ac:dyDescent="0.25">
      <c r="A162" s="6"/>
      <c r="B162" s="6"/>
      <c r="C162" s="51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x14ac:dyDescent="0.25">
      <c r="A163" s="6"/>
      <c r="B163" s="6"/>
      <c r="C163" s="51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x14ac:dyDescent="0.25">
      <c r="A164" s="6"/>
      <c r="B164" s="6"/>
      <c r="C164" s="51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x14ac:dyDescent="0.25">
      <c r="A165" s="6"/>
      <c r="B165" s="6"/>
      <c r="C165" s="51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x14ac:dyDescent="0.25">
      <c r="A166" s="6"/>
      <c r="B166" s="6"/>
      <c r="C166" s="51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x14ac:dyDescent="0.25">
      <c r="A167" s="6"/>
      <c r="B167" s="6"/>
      <c r="C167" s="51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x14ac:dyDescent="0.25">
      <c r="A168" s="6"/>
      <c r="B168" s="6"/>
      <c r="C168" s="51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x14ac:dyDescent="0.25">
      <c r="A169" s="6"/>
      <c r="B169" s="6"/>
      <c r="C169" s="51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x14ac:dyDescent="0.25">
      <c r="A170" s="6"/>
      <c r="B170" s="6"/>
      <c r="C170" s="51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x14ac:dyDescent="0.25">
      <c r="A171" s="6"/>
      <c r="B171" s="6"/>
      <c r="C171" s="5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x14ac:dyDescent="0.25">
      <c r="A172" s="6"/>
      <c r="B172" s="6"/>
      <c r="C172" s="51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x14ac:dyDescent="0.25">
      <c r="A173" s="6"/>
      <c r="B173" s="6"/>
      <c r="C173" s="5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x14ac:dyDescent="0.25">
      <c r="A174" s="6"/>
      <c r="B174" s="6"/>
      <c r="C174" s="51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x14ac:dyDescent="0.25">
      <c r="A175" s="6"/>
      <c r="B175" s="6"/>
      <c r="C175" s="5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x14ac:dyDescent="0.25">
      <c r="A176" s="6"/>
      <c r="B176" s="6"/>
      <c r="C176" s="51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x14ac:dyDescent="0.25">
      <c r="A177" s="6"/>
      <c r="B177" s="6"/>
      <c r="C177" s="51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x14ac:dyDescent="0.25">
      <c r="A178" s="6"/>
      <c r="B178" s="6"/>
      <c r="C178" s="51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x14ac:dyDescent="0.25">
      <c r="A179" s="6"/>
      <c r="B179" s="6"/>
      <c r="C179" s="51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x14ac:dyDescent="0.25">
      <c r="A180" s="6"/>
      <c r="B180" s="6"/>
      <c r="C180" s="51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x14ac:dyDescent="0.25">
      <c r="A181" s="6"/>
      <c r="B181" s="6"/>
      <c r="C181" s="51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x14ac:dyDescent="0.25">
      <c r="A182" s="6"/>
      <c r="B182" s="6"/>
      <c r="C182" s="51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x14ac:dyDescent="0.25">
      <c r="A183" s="6"/>
      <c r="B183" s="6"/>
      <c r="C183" s="51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x14ac:dyDescent="0.25">
      <c r="A184" s="6"/>
      <c r="B184" s="6"/>
      <c r="C184" s="51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x14ac:dyDescent="0.25">
      <c r="A185" s="6"/>
      <c r="B185" s="6"/>
      <c r="C185" s="51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x14ac:dyDescent="0.25">
      <c r="A186" s="6"/>
      <c r="B186" s="6"/>
      <c r="C186" s="51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x14ac:dyDescent="0.25">
      <c r="A187" s="6"/>
      <c r="B187" s="6"/>
      <c r="C187" s="51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x14ac:dyDescent="0.25">
      <c r="A188" s="6"/>
      <c r="B188" s="6"/>
      <c r="C188" s="51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x14ac:dyDescent="0.25">
      <c r="A189" s="6"/>
      <c r="B189" s="6"/>
      <c r="C189" s="51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x14ac:dyDescent="0.25">
      <c r="A190" s="6"/>
      <c r="B190" s="6"/>
      <c r="C190" s="51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x14ac:dyDescent="0.25">
      <c r="A191" s="6"/>
      <c r="B191" s="6"/>
      <c r="C191" s="51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x14ac:dyDescent="0.25">
      <c r="A192" s="6"/>
      <c r="B192" s="6"/>
      <c r="C192" s="51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x14ac:dyDescent="0.25">
      <c r="A193" s="6"/>
      <c r="B193" s="6"/>
      <c r="C193" s="5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x14ac:dyDescent="0.25">
      <c r="A194" s="6"/>
      <c r="B194" s="6"/>
      <c r="C194" s="51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x14ac:dyDescent="0.25">
      <c r="A195" s="6"/>
      <c r="B195" s="6"/>
      <c r="C195" s="5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x14ac:dyDescent="0.25">
      <c r="A196" s="6"/>
      <c r="B196" s="6"/>
      <c r="C196" s="51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x14ac:dyDescent="0.25">
      <c r="A197" s="6"/>
      <c r="B197" s="6"/>
      <c r="C197" s="5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x14ac:dyDescent="0.25">
      <c r="B198" s="6"/>
      <c r="C198" s="51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x14ac:dyDescent="0.25">
      <c r="C199" s="52"/>
    </row>
    <row r="200" spans="1:14" x14ac:dyDescent="0.25">
      <c r="C200" s="52"/>
    </row>
    <row r="201" spans="1:14" x14ac:dyDescent="0.25">
      <c r="C201" s="52"/>
    </row>
    <row r="202" spans="1:14" x14ac:dyDescent="0.25">
      <c r="C202" s="52"/>
    </row>
    <row r="203" spans="1:14" x14ac:dyDescent="0.25">
      <c r="C203" s="52"/>
    </row>
    <row r="204" spans="1:14" x14ac:dyDescent="0.25">
      <c r="C204" s="52"/>
    </row>
    <row r="205" spans="1:14" x14ac:dyDescent="0.25">
      <c r="C205" s="52"/>
    </row>
    <row r="206" spans="1:14" x14ac:dyDescent="0.25">
      <c r="C206" s="52"/>
    </row>
    <row r="207" spans="1:14" x14ac:dyDescent="0.25">
      <c r="C207" s="52"/>
    </row>
    <row r="208" spans="1:14" x14ac:dyDescent="0.25">
      <c r="C208" s="52"/>
    </row>
    <row r="209" spans="3:3" x14ac:dyDescent="0.25">
      <c r="C209" s="52"/>
    </row>
    <row r="210" spans="3:3" x14ac:dyDescent="0.25">
      <c r="C210" s="52"/>
    </row>
    <row r="211" spans="3:3" x14ac:dyDescent="0.25">
      <c r="C211" s="52"/>
    </row>
    <row r="212" spans="3:3" x14ac:dyDescent="0.25">
      <c r="C212" s="52"/>
    </row>
    <row r="213" spans="3:3" x14ac:dyDescent="0.25">
      <c r="C213" s="52"/>
    </row>
    <row r="214" spans="3:3" x14ac:dyDescent="0.25">
      <c r="C214" s="52"/>
    </row>
    <row r="215" spans="3:3" x14ac:dyDescent="0.25">
      <c r="C215" s="52"/>
    </row>
    <row r="216" spans="3:3" x14ac:dyDescent="0.25">
      <c r="C216" s="52"/>
    </row>
    <row r="217" spans="3:3" x14ac:dyDescent="0.25">
      <c r="C217" s="52"/>
    </row>
    <row r="218" spans="3:3" x14ac:dyDescent="0.25">
      <c r="C218" s="52"/>
    </row>
    <row r="219" spans="3:3" x14ac:dyDescent="0.25">
      <c r="C219" s="52"/>
    </row>
    <row r="220" spans="3:3" x14ac:dyDescent="0.25">
      <c r="C220" s="52"/>
    </row>
    <row r="221" spans="3:3" x14ac:dyDescent="0.25">
      <c r="C221" s="52"/>
    </row>
    <row r="222" spans="3:3" x14ac:dyDescent="0.25">
      <c r="C222" s="52"/>
    </row>
    <row r="223" spans="3:3" x14ac:dyDescent="0.25">
      <c r="C223" s="52"/>
    </row>
    <row r="224" spans="3:3" x14ac:dyDescent="0.25">
      <c r="C224" s="52"/>
    </row>
    <row r="225" spans="3:3" x14ac:dyDescent="0.25">
      <c r="C225" s="52"/>
    </row>
    <row r="226" spans="3:3" x14ac:dyDescent="0.25">
      <c r="C226" s="52"/>
    </row>
    <row r="227" spans="3:3" x14ac:dyDescent="0.25">
      <c r="C227" s="52"/>
    </row>
    <row r="228" spans="3:3" x14ac:dyDescent="0.25">
      <c r="C228" s="52"/>
    </row>
    <row r="229" spans="3:3" x14ac:dyDescent="0.25">
      <c r="C229" s="52"/>
    </row>
    <row r="230" spans="3:3" x14ac:dyDescent="0.25">
      <c r="C230" s="52"/>
    </row>
    <row r="231" spans="3:3" x14ac:dyDescent="0.25">
      <c r="C231" s="52"/>
    </row>
    <row r="232" spans="3:3" x14ac:dyDescent="0.25">
      <c r="C232" s="52"/>
    </row>
    <row r="233" spans="3:3" x14ac:dyDescent="0.25">
      <c r="C233" s="52"/>
    </row>
    <row r="234" spans="3:3" x14ac:dyDescent="0.25">
      <c r="C234" s="52"/>
    </row>
    <row r="235" spans="3:3" x14ac:dyDescent="0.25">
      <c r="C235" s="52"/>
    </row>
    <row r="236" spans="3:3" x14ac:dyDescent="0.25">
      <c r="C236" s="52"/>
    </row>
    <row r="237" spans="3:3" x14ac:dyDescent="0.25">
      <c r="C237" s="52"/>
    </row>
    <row r="238" spans="3:3" x14ac:dyDescent="0.25">
      <c r="C238" s="52"/>
    </row>
    <row r="239" spans="3:3" x14ac:dyDescent="0.25">
      <c r="C239" s="52"/>
    </row>
    <row r="240" spans="3:3" x14ac:dyDescent="0.25">
      <c r="C240" s="52"/>
    </row>
    <row r="241" spans="3:3" x14ac:dyDescent="0.25">
      <c r="C241" s="52"/>
    </row>
    <row r="242" spans="3:3" x14ac:dyDescent="0.25">
      <c r="C242" s="52"/>
    </row>
    <row r="243" spans="3:3" x14ac:dyDescent="0.25">
      <c r="C243" s="52"/>
    </row>
    <row r="244" spans="3:3" x14ac:dyDescent="0.25">
      <c r="C244" s="52"/>
    </row>
    <row r="245" spans="3:3" x14ac:dyDescent="0.25">
      <c r="C245" s="52"/>
    </row>
    <row r="246" spans="3:3" x14ac:dyDescent="0.25">
      <c r="C246" s="52"/>
    </row>
    <row r="247" spans="3:3" x14ac:dyDescent="0.25">
      <c r="C247" s="52"/>
    </row>
    <row r="248" spans="3:3" x14ac:dyDescent="0.25">
      <c r="C248" s="52"/>
    </row>
    <row r="249" spans="3:3" x14ac:dyDescent="0.25">
      <c r="C249" s="52"/>
    </row>
    <row r="250" spans="3:3" x14ac:dyDescent="0.25">
      <c r="C250" s="52"/>
    </row>
    <row r="251" spans="3:3" x14ac:dyDescent="0.25">
      <c r="C251" s="52"/>
    </row>
    <row r="252" spans="3:3" x14ac:dyDescent="0.25">
      <c r="C252" s="52"/>
    </row>
    <row r="253" spans="3:3" x14ac:dyDescent="0.25">
      <c r="C253" s="52"/>
    </row>
    <row r="254" spans="3:3" x14ac:dyDescent="0.25">
      <c r="C254" s="52"/>
    </row>
    <row r="255" spans="3:3" x14ac:dyDescent="0.25">
      <c r="C255" s="52"/>
    </row>
    <row r="256" spans="3:3" x14ac:dyDescent="0.25">
      <c r="C256" s="52"/>
    </row>
    <row r="257" spans="3:3" x14ac:dyDescent="0.25">
      <c r="C257" s="52"/>
    </row>
    <row r="258" spans="3:3" x14ac:dyDescent="0.25">
      <c r="C258" s="52"/>
    </row>
    <row r="259" spans="3:3" x14ac:dyDescent="0.25">
      <c r="C259" s="52"/>
    </row>
    <row r="260" spans="3:3" x14ac:dyDescent="0.25">
      <c r="C260" s="52"/>
    </row>
    <row r="261" spans="3:3" x14ac:dyDescent="0.25">
      <c r="C261" s="52"/>
    </row>
    <row r="262" spans="3:3" x14ac:dyDescent="0.25">
      <c r="C262" s="52"/>
    </row>
    <row r="263" spans="3:3" x14ac:dyDescent="0.25">
      <c r="C263" s="52"/>
    </row>
    <row r="264" spans="3:3" x14ac:dyDescent="0.25">
      <c r="C264" s="52"/>
    </row>
    <row r="265" spans="3:3" x14ac:dyDescent="0.25">
      <c r="C265" s="52"/>
    </row>
    <row r="266" spans="3:3" x14ac:dyDescent="0.25">
      <c r="C266" s="52"/>
    </row>
    <row r="267" spans="3:3" x14ac:dyDescent="0.25">
      <c r="C267" s="52"/>
    </row>
    <row r="268" spans="3:3" x14ac:dyDescent="0.25">
      <c r="C268" s="52"/>
    </row>
    <row r="269" spans="3:3" x14ac:dyDescent="0.25">
      <c r="C269" s="52"/>
    </row>
    <row r="270" spans="3:3" x14ac:dyDescent="0.25">
      <c r="C270" s="52"/>
    </row>
    <row r="271" spans="3:3" x14ac:dyDescent="0.25">
      <c r="C271" s="52"/>
    </row>
    <row r="272" spans="3:3" x14ac:dyDescent="0.25">
      <c r="C272" s="52"/>
    </row>
    <row r="273" spans="3:3" x14ac:dyDescent="0.25">
      <c r="C273" s="52"/>
    </row>
    <row r="274" spans="3:3" x14ac:dyDescent="0.25">
      <c r="C274" s="52"/>
    </row>
    <row r="275" spans="3:3" x14ac:dyDescent="0.25">
      <c r="C275" s="52"/>
    </row>
    <row r="276" spans="3:3" x14ac:dyDescent="0.25">
      <c r="C276" s="52"/>
    </row>
    <row r="277" spans="3:3" x14ac:dyDescent="0.25">
      <c r="C277" s="52"/>
    </row>
    <row r="278" spans="3:3" x14ac:dyDescent="0.25">
      <c r="C278" s="52"/>
    </row>
    <row r="279" spans="3:3" x14ac:dyDescent="0.25">
      <c r="C279" s="52"/>
    </row>
    <row r="280" spans="3:3" x14ac:dyDescent="0.25">
      <c r="C280" s="52"/>
    </row>
    <row r="281" spans="3:3" x14ac:dyDescent="0.25">
      <c r="C281" s="52"/>
    </row>
    <row r="282" spans="3:3" x14ac:dyDescent="0.25">
      <c r="C282" s="52"/>
    </row>
    <row r="283" spans="3:3" x14ac:dyDescent="0.25">
      <c r="C283" s="52"/>
    </row>
    <row r="284" spans="3:3" x14ac:dyDescent="0.25">
      <c r="C284" s="52"/>
    </row>
    <row r="285" spans="3:3" x14ac:dyDescent="0.25">
      <c r="C285" s="52"/>
    </row>
    <row r="286" spans="3:3" x14ac:dyDescent="0.25">
      <c r="C286" s="52"/>
    </row>
    <row r="287" spans="3:3" x14ac:dyDescent="0.25">
      <c r="C287" s="52"/>
    </row>
    <row r="288" spans="3:3" x14ac:dyDescent="0.25">
      <c r="C288" s="52"/>
    </row>
    <row r="289" spans="3:3" x14ac:dyDescent="0.25">
      <c r="C289" s="52"/>
    </row>
    <row r="290" spans="3:3" x14ac:dyDescent="0.25">
      <c r="C290" s="52"/>
    </row>
    <row r="291" spans="3:3" x14ac:dyDescent="0.25">
      <c r="C291" s="52"/>
    </row>
    <row r="292" spans="3:3" x14ac:dyDescent="0.25">
      <c r="C292" s="52"/>
    </row>
    <row r="293" spans="3:3" x14ac:dyDescent="0.25">
      <c r="C293" s="52"/>
    </row>
    <row r="294" spans="3:3" x14ac:dyDescent="0.25">
      <c r="C294" s="52"/>
    </row>
    <row r="295" spans="3:3" x14ac:dyDescent="0.25">
      <c r="C295" s="52"/>
    </row>
    <row r="296" spans="3:3" x14ac:dyDescent="0.25">
      <c r="C296" s="52"/>
    </row>
    <row r="297" spans="3:3" x14ac:dyDescent="0.25">
      <c r="C297" s="52"/>
    </row>
    <row r="298" spans="3:3" x14ac:dyDescent="0.25">
      <c r="C298" s="52"/>
    </row>
    <row r="299" spans="3:3" x14ac:dyDescent="0.25">
      <c r="C299" s="52"/>
    </row>
    <row r="300" spans="3:3" x14ac:dyDescent="0.25">
      <c r="C300" s="52"/>
    </row>
    <row r="301" spans="3:3" x14ac:dyDescent="0.25">
      <c r="C301" s="52"/>
    </row>
    <row r="302" spans="3:3" x14ac:dyDescent="0.25">
      <c r="C302" s="52"/>
    </row>
    <row r="303" spans="3:3" x14ac:dyDescent="0.25">
      <c r="C303" s="52"/>
    </row>
    <row r="304" spans="3:3" x14ac:dyDescent="0.25">
      <c r="C304" s="52"/>
    </row>
    <row r="305" spans="3:3" x14ac:dyDescent="0.25">
      <c r="C305" s="52"/>
    </row>
    <row r="306" spans="3:3" x14ac:dyDescent="0.25">
      <c r="C306" s="52"/>
    </row>
    <row r="307" spans="3:3" x14ac:dyDescent="0.25">
      <c r="C307" s="52"/>
    </row>
    <row r="308" spans="3:3" x14ac:dyDescent="0.25">
      <c r="C308" s="52"/>
    </row>
    <row r="309" spans="3:3" x14ac:dyDescent="0.25">
      <c r="C309" s="52"/>
    </row>
    <row r="310" spans="3:3" x14ac:dyDescent="0.25">
      <c r="C310" s="52"/>
    </row>
    <row r="311" spans="3:3" x14ac:dyDescent="0.25">
      <c r="C311" s="52"/>
    </row>
    <row r="312" spans="3:3" x14ac:dyDescent="0.25">
      <c r="C312" s="52"/>
    </row>
    <row r="313" spans="3:3" x14ac:dyDescent="0.25">
      <c r="C313" s="52"/>
    </row>
    <row r="314" spans="3:3" x14ac:dyDescent="0.25">
      <c r="C314" s="52"/>
    </row>
    <row r="315" spans="3:3" x14ac:dyDescent="0.25">
      <c r="C315" s="52"/>
    </row>
    <row r="316" spans="3:3" x14ac:dyDescent="0.25">
      <c r="C316" s="52"/>
    </row>
    <row r="317" spans="3:3" x14ac:dyDescent="0.25">
      <c r="C317" s="52"/>
    </row>
    <row r="318" spans="3:3" x14ac:dyDescent="0.25">
      <c r="C318" s="52"/>
    </row>
    <row r="319" spans="3:3" x14ac:dyDescent="0.25">
      <c r="C319" s="52"/>
    </row>
    <row r="320" spans="3:3" x14ac:dyDescent="0.25">
      <c r="C320" s="52"/>
    </row>
    <row r="321" spans="3:3" x14ac:dyDescent="0.25">
      <c r="C321" s="52"/>
    </row>
    <row r="322" spans="3:3" x14ac:dyDescent="0.25">
      <c r="C322" s="52"/>
    </row>
    <row r="323" spans="3:3" x14ac:dyDescent="0.25">
      <c r="C323" s="52"/>
    </row>
    <row r="324" spans="3:3" x14ac:dyDescent="0.25">
      <c r="C324" s="52"/>
    </row>
    <row r="325" spans="3:3" x14ac:dyDescent="0.25">
      <c r="C325" s="52"/>
    </row>
    <row r="326" spans="3:3" x14ac:dyDescent="0.25">
      <c r="C326" s="52"/>
    </row>
    <row r="327" spans="3:3" x14ac:dyDescent="0.25">
      <c r="C327" s="52"/>
    </row>
    <row r="328" spans="3:3" x14ac:dyDescent="0.25">
      <c r="C328" s="52"/>
    </row>
    <row r="329" spans="3:3" x14ac:dyDescent="0.25">
      <c r="C329" s="52"/>
    </row>
    <row r="330" spans="3:3" x14ac:dyDescent="0.25">
      <c r="C330" s="52"/>
    </row>
    <row r="331" spans="3:3" x14ac:dyDescent="0.25">
      <c r="C331" s="52"/>
    </row>
    <row r="332" spans="3:3" x14ac:dyDescent="0.25">
      <c r="C332" s="52"/>
    </row>
    <row r="333" spans="3:3" x14ac:dyDescent="0.25">
      <c r="C333" s="52"/>
    </row>
    <row r="334" spans="3:3" x14ac:dyDescent="0.25">
      <c r="C334" s="52"/>
    </row>
    <row r="335" spans="3:3" x14ac:dyDescent="0.25">
      <c r="C335" s="52"/>
    </row>
    <row r="336" spans="3:3" x14ac:dyDescent="0.25">
      <c r="C336" s="52"/>
    </row>
    <row r="337" spans="3:3" x14ac:dyDescent="0.25">
      <c r="C337" s="52"/>
    </row>
    <row r="338" spans="3:3" x14ac:dyDescent="0.25">
      <c r="C338" s="52"/>
    </row>
    <row r="339" spans="3:3" x14ac:dyDescent="0.25">
      <c r="C339" s="52"/>
    </row>
    <row r="340" spans="3:3" x14ac:dyDescent="0.25">
      <c r="C340" s="52"/>
    </row>
    <row r="341" spans="3:3" x14ac:dyDescent="0.25">
      <c r="C341" s="52"/>
    </row>
    <row r="342" spans="3:3" x14ac:dyDescent="0.25">
      <c r="C342" s="52"/>
    </row>
    <row r="343" spans="3:3" x14ac:dyDescent="0.25">
      <c r="C343" s="52"/>
    </row>
    <row r="344" spans="3:3" x14ac:dyDescent="0.25">
      <c r="C344" s="52"/>
    </row>
    <row r="345" spans="3:3" x14ac:dyDescent="0.25">
      <c r="C345" s="52"/>
    </row>
    <row r="346" spans="3:3" x14ac:dyDescent="0.25">
      <c r="C346" s="52"/>
    </row>
    <row r="347" spans="3:3" x14ac:dyDescent="0.25">
      <c r="C347" s="52"/>
    </row>
    <row r="348" spans="3:3" x14ac:dyDescent="0.25">
      <c r="C348" s="52"/>
    </row>
    <row r="349" spans="3:3" x14ac:dyDescent="0.25">
      <c r="C349" s="52"/>
    </row>
    <row r="350" spans="3:3" x14ac:dyDescent="0.25">
      <c r="C350" s="52"/>
    </row>
    <row r="351" spans="3:3" x14ac:dyDescent="0.25">
      <c r="C351" s="52"/>
    </row>
    <row r="352" spans="3:3" x14ac:dyDescent="0.25">
      <c r="C352" s="52"/>
    </row>
    <row r="353" spans="3:3" x14ac:dyDescent="0.25">
      <c r="C353" s="52"/>
    </row>
    <row r="354" spans="3:3" x14ac:dyDescent="0.25">
      <c r="C354" s="52"/>
    </row>
    <row r="355" spans="3:3" x14ac:dyDescent="0.25">
      <c r="C355" s="52"/>
    </row>
    <row r="356" spans="3:3" x14ac:dyDescent="0.25">
      <c r="C356" s="52"/>
    </row>
    <row r="357" spans="3:3" x14ac:dyDescent="0.25">
      <c r="C357" s="52"/>
    </row>
    <row r="358" spans="3:3" x14ac:dyDescent="0.25">
      <c r="C358" s="52"/>
    </row>
    <row r="359" spans="3:3" x14ac:dyDescent="0.25">
      <c r="C359" s="52"/>
    </row>
    <row r="360" spans="3:3" x14ac:dyDescent="0.25">
      <c r="C360" s="52"/>
    </row>
    <row r="361" spans="3:3" x14ac:dyDescent="0.25">
      <c r="C361" s="52"/>
    </row>
    <row r="362" spans="3:3" x14ac:dyDescent="0.25">
      <c r="C362" s="52"/>
    </row>
    <row r="363" spans="3:3" x14ac:dyDescent="0.25">
      <c r="C363" s="52"/>
    </row>
    <row r="364" spans="3:3" x14ac:dyDescent="0.25">
      <c r="C364" s="52"/>
    </row>
    <row r="365" spans="3:3" x14ac:dyDescent="0.25">
      <c r="C365" s="52"/>
    </row>
    <row r="366" spans="3:3" x14ac:dyDescent="0.25">
      <c r="C366" s="52"/>
    </row>
    <row r="367" spans="3:3" x14ac:dyDescent="0.25">
      <c r="C367" s="52"/>
    </row>
    <row r="368" spans="3:3" x14ac:dyDescent="0.25">
      <c r="C368" s="52"/>
    </row>
    <row r="369" spans="3:3" x14ac:dyDescent="0.25">
      <c r="C369" s="52"/>
    </row>
    <row r="370" spans="3:3" x14ac:dyDescent="0.25">
      <c r="C370" s="52"/>
    </row>
    <row r="371" spans="3:3" x14ac:dyDescent="0.25">
      <c r="C371" s="52"/>
    </row>
    <row r="372" spans="3:3" x14ac:dyDescent="0.25">
      <c r="C372" s="52"/>
    </row>
    <row r="373" spans="3:3" x14ac:dyDescent="0.25">
      <c r="C373" s="52"/>
    </row>
    <row r="374" spans="3:3" x14ac:dyDescent="0.25">
      <c r="C374" s="52"/>
    </row>
    <row r="375" spans="3:3" x14ac:dyDescent="0.25">
      <c r="C375" s="52"/>
    </row>
    <row r="376" spans="3:3" x14ac:dyDescent="0.25">
      <c r="C376" s="52"/>
    </row>
    <row r="377" spans="3:3" x14ac:dyDescent="0.25">
      <c r="C377" s="52"/>
    </row>
    <row r="378" spans="3:3" x14ac:dyDescent="0.25">
      <c r="C378" s="52"/>
    </row>
    <row r="379" spans="3:3" x14ac:dyDescent="0.25">
      <c r="C379" s="52"/>
    </row>
    <row r="380" spans="3:3" x14ac:dyDescent="0.25">
      <c r="C380" s="52"/>
    </row>
    <row r="381" spans="3:3" x14ac:dyDescent="0.25">
      <c r="C381" s="52"/>
    </row>
    <row r="382" spans="3:3" x14ac:dyDescent="0.25">
      <c r="C382" s="52"/>
    </row>
    <row r="383" spans="3:3" x14ac:dyDescent="0.25">
      <c r="C383" s="52"/>
    </row>
    <row r="384" spans="3:3" x14ac:dyDescent="0.25">
      <c r="C384" s="52"/>
    </row>
    <row r="385" spans="3:3" x14ac:dyDescent="0.25">
      <c r="C385" s="52"/>
    </row>
    <row r="386" spans="3:3" x14ac:dyDescent="0.25">
      <c r="C386" s="52"/>
    </row>
    <row r="387" spans="3:3" x14ac:dyDescent="0.25">
      <c r="C387" s="52"/>
    </row>
    <row r="388" spans="3:3" x14ac:dyDescent="0.25">
      <c r="C388" s="52"/>
    </row>
    <row r="389" spans="3:3" x14ac:dyDescent="0.25">
      <c r="C389" s="52"/>
    </row>
    <row r="390" spans="3:3" x14ac:dyDescent="0.25">
      <c r="C390" s="52"/>
    </row>
    <row r="391" spans="3:3" x14ac:dyDescent="0.25">
      <c r="C391" s="52"/>
    </row>
    <row r="392" spans="3:3" x14ac:dyDescent="0.25">
      <c r="C392" s="52"/>
    </row>
    <row r="393" spans="3:3" x14ac:dyDescent="0.25">
      <c r="C393" s="52"/>
    </row>
    <row r="394" spans="3:3" x14ac:dyDescent="0.25">
      <c r="C394" s="52"/>
    </row>
    <row r="395" spans="3:3" x14ac:dyDescent="0.25">
      <c r="C395" s="52"/>
    </row>
    <row r="396" spans="3:3" x14ac:dyDescent="0.25">
      <c r="C396" s="52"/>
    </row>
    <row r="397" spans="3:3" x14ac:dyDescent="0.25">
      <c r="C397" s="52"/>
    </row>
    <row r="398" spans="3:3" x14ac:dyDescent="0.25">
      <c r="C398" s="52"/>
    </row>
    <row r="399" spans="3:3" x14ac:dyDescent="0.25">
      <c r="C399" s="52"/>
    </row>
    <row r="400" spans="3:3" x14ac:dyDescent="0.25">
      <c r="C400" s="52"/>
    </row>
    <row r="401" spans="3:3" x14ac:dyDescent="0.25">
      <c r="C401" s="52"/>
    </row>
    <row r="402" spans="3:3" x14ac:dyDescent="0.25">
      <c r="C402" s="52"/>
    </row>
    <row r="403" spans="3:3" x14ac:dyDescent="0.25">
      <c r="C403" s="52"/>
    </row>
    <row r="404" spans="3:3" x14ac:dyDescent="0.25">
      <c r="C404" s="52"/>
    </row>
    <row r="405" spans="3:3" x14ac:dyDescent="0.25">
      <c r="C405" s="52"/>
    </row>
    <row r="406" spans="3:3" x14ac:dyDescent="0.25">
      <c r="C406" s="52"/>
    </row>
    <row r="407" spans="3:3" x14ac:dyDescent="0.25">
      <c r="C407" s="52"/>
    </row>
    <row r="408" spans="3:3" x14ac:dyDescent="0.25">
      <c r="C408" s="52"/>
    </row>
    <row r="409" spans="3:3" x14ac:dyDescent="0.25">
      <c r="C409" s="52"/>
    </row>
    <row r="410" spans="3:3" x14ac:dyDescent="0.25">
      <c r="C410" s="52"/>
    </row>
    <row r="411" spans="3:3" x14ac:dyDescent="0.25">
      <c r="C411" s="52"/>
    </row>
    <row r="412" spans="3:3" x14ac:dyDescent="0.25">
      <c r="C412" s="52"/>
    </row>
    <row r="413" spans="3:3" x14ac:dyDescent="0.25">
      <c r="C413" s="52"/>
    </row>
    <row r="414" spans="3:3" x14ac:dyDescent="0.25">
      <c r="C414" s="52"/>
    </row>
    <row r="415" spans="3:3" x14ac:dyDescent="0.25">
      <c r="C415" s="52"/>
    </row>
    <row r="416" spans="3:3" x14ac:dyDescent="0.25">
      <c r="C416" s="52"/>
    </row>
    <row r="417" spans="3:3" x14ac:dyDescent="0.25">
      <c r="C417" s="52"/>
    </row>
    <row r="418" spans="3:3" x14ac:dyDescent="0.25">
      <c r="C418" s="52"/>
    </row>
    <row r="419" spans="3:3" x14ac:dyDescent="0.25">
      <c r="C419" s="52"/>
    </row>
    <row r="420" spans="3:3" x14ac:dyDescent="0.25">
      <c r="C420" s="52"/>
    </row>
    <row r="421" spans="3:3" x14ac:dyDescent="0.25">
      <c r="C421" s="52"/>
    </row>
    <row r="422" spans="3:3" x14ac:dyDescent="0.25">
      <c r="C422" s="52"/>
    </row>
    <row r="423" spans="3:3" x14ac:dyDescent="0.25">
      <c r="C423" s="52"/>
    </row>
    <row r="424" spans="3:3" x14ac:dyDescent="0.25">
      <c r="C424" s="52"/>
    </row>
    <row r="425" spans="3:3" x14ac:dyDescent="0.25">
      <c r="C425" s="52"/>
    </row>
    <row r="426" spans="3:3" x14ac:dyDescent="0.25">
      <c r="C426" s="52"/>
    </row>
    <row r="427" spans="3:3" x14ac:dyDescent="0.25">
      <c r="C427" s="52"/>
    </row>
    <row r="428" spans="3:3" x14ac:dyDescent="0.25">
      <c r="C428" s="52"/>
    </row>
    <row r="429" spans="3:3" x14ac:dyDescent="0.25">
      <c r="C429" s="52"/>
    </row>
    <row r="430" spans="3:3" x14ac:dyDescent="0.25">
      <c r="C430" s="52"/>
    </row>
    <row r="431" spans="3:3" x14ac:dyDescent="0.25">
      <c r="C431" s="52"/>
    </row>
    <row r="432" spans="3:3" x14ac:dyDescent="0.25">
      <c r="C432" s="52"/>
    </row>
    <row r="433" spans="3:3" x14ac:dyDescent="0.25">
      <c r="C433" s="52"/>
    </row>
    <row r="434" spans="3:3" x14ac:dyDescent="0.25">
      <c r="C434" s="52"/>
    </row>
    <row r="435" spans="3:3" x14ac:dyDescent="0.25">
      <c r="C435" s="52"/>
    </row>
    <row r="436" spans="3:3" x14ac:dyDescent="0.25">
      <c r="C436" s="52"/>
    </row>
    <row r="437" spans="3:3" x14ac:dyDescent="0.25">
      <c r="C437" s="52"/>
    </row>
    <row r="438" spans="3:3" x14ac:dyDescent="0.25">
      <c r="C438" s="52"/>
    </row>
    <row r="439" spans="3:3" x14ac:dyDescent="0.25">
      <c r="C439" s="52"/>
    </row>
    <row r="440" spans="3:3" x14ac:dyDescent="0.25">
      <c r="C440" s="52"/>
    </row>
    <row r="441" spans="3:3" x14ac:dyDescent="0.25">
      <c r="C441" s="52"/>
    </row>
    <row r="442" spans="3:3" x14ac:dyDescent="0.25">
      <c r="C442" s="52"/>
    </row>
    <row r="443" spans="3:3" x14ac:dyDescent="0.25">
      <c r="C443" s="52"/>
    </row>
    <row r="444" spans="3:3" x14ac:dyDescent="0.25">
      <c r="C444" s="52"/>
    </row>
    <row r="445" spans="3:3" x14ac:dyDescent="0.25">
      <c r="C445" s="52"/>
    </row>
    <row r="446" spans="3:3" x14ac:dyDescent="0.25">
      <c r="C446" s="52"/>
    </row>
    <row r="447" spans="3:3" x14ac:dyDescent="0.25">
      <c r="C447" s="52"/>
    </row>
    <row r="448" spans="3:3" x14ac:dyDescent="0.25">
      <c r="C448" s="52"/>
    </row>
    <row r="449" spans="3:3" x14ac:dyDescent="0.25">
      <c r="C449" s="52"/>
    </row>
    <row r="450" spans="3:3" x14ac:dyDescent="0.25">
      <c r="C450" s="52"/>
    </row>
    <row r="451" spans="3:3" x14ac:dyDescent="0.25">
      <c r="C451" s="52"/>
    </row>
    <row r="452" spans="3:3" x14ac:dyDescent="0.25">
      <c r="C452" s="52"/>
    </row>
    <row r="453" spans="3:3" x14ac:dyDescent="0.25">
      <c r="C453" s="52"/>
    </row>
    <row r="454" spans="3:3" x14ac:dyDescent="0.25">
      <c r="C454" s="52"/>
    </row>
    <row r="455" spans="3:3" x14ac:dyDescent="0.25">
      <c r="C455" s="52"/>
    </row>
    <row r="456" spans="3:3" x14ac:dyDescent="0.25">
      <c r="C456" s="52"/>
    </row>
    <row r="457" spans="3:3" x14ac:dyDescent="0.25">
      <c r="C457" s="52"/>
    </row>
    <row r="458" spans="3:3" x14ac:dyDescent="0.25">
      <c r="C458" s="52"/>
    </row>
    <row r="459" spans="3:3" x14ac:dyDescent="0.25">
      <c r="C459" s="52"/>
    </row>
    <row r="460" spans="3:3" x14ac:dyDescent="0.25">
      <c r="C460" s="52"/>
    </row>
    <row r="461" spans="3:3" x14ac:dyDescent="0.25">
      <c r="C461" s="52"/>
    </row>
    <row r="462" spans="3:3" x14ac:dyDescent="0.25">
      <c r="C462" s="52"/>
    </row>
    <row r="463" spans="3:3" x14ac:dyDescent="0.25">
      <c r="C463" s="52"/>
    </row>
    <row r="464" spans="3:3" x14ac:dyDescent="0.25">
      <c r="C464" s="52"/>
    </row>
    <row r="465" spans="3:3" x14ac:dyDescent="0.25">
      <c r="C465" s="52"/>
    </row>
    <row r="466" spans="3:3" x14ac:dyDescent="0.25">
      <c r="C466" s="52"/>
    </row>
    <row r="467" spans="3:3" x14ac:dyDescent="0.25">
      <c r="C467" s="52"/>
    </row>
    <row r="468" spans="3:3" x14ac:dyDescent="0.25">
      <c r="C468" s="52"/>
    </row>
    <row r="469" spans="3:3" x14ac:dyDescent="0.25">
      <c r="C469" s="52"/>
    </row>
    <row r="470" spans="3:3" x14ac:dyDescent="0.25">
      <c r="C470" s="52"/>
    </row>
    <row r="471" spans="3:3" x14ac:dyDescent="0.25">
      <c r="C471" s="52"/>
    </row>
    <row r="472" spans="3:3" x14ac:dyDescent="0.25">
      <c r="C472" s="52"/>
    </row>
    <row r="473" spans="3:3" x14ac:dyDescent="0.25">
      <c r="C473" s="52"/>
    </row>
    <row r="474" spans="3:3" x14ac:dyDescent="0.25">
      <c r="C474" s="52"/>
    </row>
    <row r="475" spans="3:3" x14ac:dyDescent="0.25">
      <c r="C475" s="52"/>
    </row>
    <row r="476" spans="3:3" x14ac:dyDescent="0.25">
      <c r="C476" s="52"/>
    </row>
    <row r="477" spans="3:3" x14ac:dyDescent="0.25">
      <c r="C477" s="52"/>
    </row>
    <row r="478" spans="3:3" x14ac:dyDescent="0.25">
      <c r="C478" s="52"/>
    </row>
    <row r="479" spans="3:3" x14ac:dyDescent="0.25">
      <c r="C479" s="52"/>
    </row>
    <row r="480" spans="3:3" x14ac:dyDescent="0.25">
      <c r="C480" s="52"/>
    </row>
    <row r="481" spans="3:3" x14ac:dyDescent="0.25">
      <c r="C481" s="52"/>
    </row>
    <row r="482" spans="3:3" x14ac:dyDescent="0.25">
      <c r="C482" s="52"/>
    </row>
    <row r="483" spans="3:3" x14ac:dyDescent="0.25">
      <c r="C483" s="52"/>
    </row>
    <row r="484" spans="3:3" x14ac:dyDescent="0.25">
      <c r="C484" s="52"/>
    </row>
    <row r="485" spans="3:3" x14ac:dyDescent="0.25">
      <c r="C485" s="52"/>
    </row>
    <row r="486" spans="3:3" x14ac:dyDescent="0.25">
      <c r="C486" s="52"/>
    </row>
    <row r="487" spans="3:3" x14ac:dyDescent="0.25">
      <c r="C487" s="52"/>
    </row>
    <row r="488" spans="3:3" x14ac:dyDescent="0.25">
      <c r="C488" s="52"/>
    </row>
    <row r="489" spans="3:3" x14ac:dyDescent="0.25">
      <c r="C489" s="52"/>
    </row>
    <row r="490" spans="3:3" x14ac:dyDescent="0.25">
      <c r="C490" s="52"/>
    </row>
    <row r="491" spans="3:3" x14ac:dyDescent="0.25">
      <c r="C491" s="52"/>
    </row>
    <row r="492" spans="3:3" x14ac:dyDescent="0.25">
      <c r="C492" s="52"/>
    </row>
    <row r="493" spans="3:3" x14ac:dyDescent="0.25">
      <c r="C493" s="52"/>
    </row>
    <row r="494" spans="3:3" x14ac:dyDescent="0.25">
      <c r="C494" s="52"/>
    </row>
    <row r="495" spans="3:3" x14ac:dyDescent="0.25">
      <c r="C495" s="52"/>
    </row>
    <row r="496" spans="3:3" x14ac:dyDescent="0.25">
      <c r="C496" s="52"/>
    </row>
    <row r="497" spans="3:3" x14ac:dyDescent="0.25">
      <c r="C497" s="52"/>
    </row>
    <row r="498" spans="3:3" x14ac:dyDescent="0.25">
      <c r="C498" s="52"/>
    </row>
    <row r="499" spans="3:3" x14ac:dyDescent="0.25">
      <c r="C499" s="52"/>
    </row>
    <row r="500" spans="3:3" x14ac:dyDescent="0.25">
      <c r="C500" s="52"/>
    </row>
    <row r="501" spans="3:3" x14ac:dyDescent="0.25">
      <c r="C501" s="52"/>
    </row>
    <row r="502" spans="3:3" x14ac:dyDescent="0.25">
      <c r="C502" s="52"/>
    </row>
    <row r="503" spans="3:3" x14ac:dyDescent="0.25">
      <c r="C503" s="52"/>
    </row>
    <row r="504" spans="3:3" x14ac:dyDescent="0.25">
      <c r="C504" s="52"/>
    </row>
    <row r="505" spans="3:3" x14ac:dyDescent="0.25">
      <c r="C505" s="52"/>
    </row>
    <row r="506" spans="3:3" x14ac:dyDescent="0.25">
      <c r="C506" s="52"/>
    </row>
    <row r="507" spans="3:3" x14ac:dyDescent="0.25">
      <c r="C507" s="52"/>
    </row>
    <row r="508" spans="3:3" x14ac:dyDescent="0.25">
      <c r="C508" s="52"/>
    </row>
    <row r="509" spans="3:3" x14ac:dyDescent="0.25">
      <c r="C509" s="52"/>
    </row>
    <row r="510" spans="3:3" x14ac:dyDescent="0.25">
      <c r="C510" s="52"/>
    </row>
    <row r="511" spans="3:3" x14ac:dyDescent="0.25">
      <c r="C511" s="52"/>
    </row>
    <row r="512" spans="3:3" x14ac:dyDescent="0.25">
      <c r="C512" s="52"/>
    </row>
    <row r="513" spans="3:3" x14ac:dyDescent="0.25">
      <c r="C513" s="52"/>
    </row>
    <row r="514" spans="3:3" x14ac:dyDescent="0.25">
      <c r="C514" s="52"/>
    </row>
    <row r="515" spans="3:3" x14ac:dyDescent="0.25">
      <c r="C515" s="52"/>
    </row>
    <row r="516" spans="3:3" x14ac:dyDescent="0.25">
      <c r="C516" s="52"/>
    </row>
    <row r="517" spans="3:3" x14ac:dyDescent="0.25">
      <c r="C517" s="52"/>
    </row>
    <row r="518" spans="3:3" x14ac:dyDescent="0.25">
      <c r="C518" s="52"/>
    </row>
    <row r="519" spans="3:3" x14ac:dyDescent="0.25">
      <c r="C519" s="52"/>
    </row>
    <row r="520" spans="3:3" x14ac:dyDescent="0.25">
      <c r="C520" s="52"/>
    </row>
    <row r="521" spans="3:3" x14ac:dyDescent="0.25">
      <c r="C521" s="52"/>
    </row>
    <row r="522" spans="3:3" x14ac:dyDescent="0.25">
      <c r="C522" s="52"/>
    </row>
    <row r="523" spans="3:3" x14ac:dyDescent="0.25">
      <c r="C523" s="52"/>
    </row>
    <row r="524" spans="3:3" x14ac:dyDescent="0.25">
      <c r="C524" s="52"/>
    </row>
    <row r="525" spans="3:3" x14ac:dyDescent="0.25">
      <c r="C525" s="52"/>
    </row>
    <row r="526" spans="3:3" x14ac:dyDescent="0.25">
      <c r="C526" s="52"/>
    </row>
    <row r="527" spans="3:3" x14ac:dyDescent="0.25">
      <c r="C527" s="52"/>
    </row>
  </sheetData>
  <mergeCells count="40">
    <mergeCell ref="B93:O93"/>
    <mergeCell ref="B53:O53"/>
    <mergeCell ref="B57:O57"/>
    <mergeCell ref="B82:O82"/>
    <mergeCell ref="E22:G22"/>
    <mergeCell ref="K23:K24"/>
    <mergeCell ref="M23:N23"/>
    <mergeCell ref="I23:J23"/>
    <mergeCell ref="B25:O25"/>
    <mergeCell ref="B39:O39"/>
    <mergeCell ref="E23:F23"/>
    <mergeCell ref="O23:O24"/>
    <mergeCell ref="H22:H24"/>
    <mergeCell ref="D22:D24"/>
    <mergeCell ref="A22:A24"/>
    <mergeCell ref="B22:B24"/>
    <mergeCell ref="A20:O20"/>
    <mergeCell ref="C22:C24"/>
    <mergeCell ref="B17:O17"/>
    <mergeCell ref="B18:O18"/>
    <mergeCell ref="B6:O6"/>
    <mergeCell ref="L22:L24"/>
    <mergeCell ref="M22:O22"/>
    <mergeCell ref="B9:O9"/>
    <mergeCell ref="B10:O10"/>
    <mergeCell ref="B11:O11"/>
    <mergeCell ref="B12:O12"/>
    <mergeCell ref="B13:O13"/>
    <mergeCell ref="B14:O14"/>
    <mergeCell ref="B15:O15"/>
    <mergeCell ref="B16:O16"/>
    <mergeCell ref="B7:O7"/>
    <mergeCell ref="B8:O8"/>
    <mergeCell ref="G23:G24"/>
    <mergeCell ref="I22:K22"/>
    <mergeCell ref="B1:O1"/>
    <mergeCell ref="B2:O2"/>
    <mergeCell ref="B3:O3"/>
    <mergeCell ref="B4:O4"/>
    <mergeCell ref="B5:O5"/>
  </mergeCells>
  <pageMargins left="1.1811023622047245" right="0.39370078740157483" top="0.78740157480314965" bottom="0.59055118110236227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12</vt:i4>
      </vt:variant>
      <vt:variant>
        <vt:lpstr>Įvardytieji diapazonai</vt:lpstr>
      </vt:variant>
      <vt:variant>
        <vt:i4>6</vt:i4>
      </vt:variant>
    </vt:vector>
  </HeadingPairs>
  <TitlesOfParts>
    <vt:vector size="18" baseType="lpstr">
      <vt:lpstr>1 pr._pajamos</vt:lpstr>
      <vt:lpstr>2 pr._pajamos pagal rūšis</vt:lpstr>
      <vt:lpstr>3 pr._asignavimų suvestinė</vt:lpstr>
      <vt:lpstr>4 pr._savarankiškosios f-jos</vt:lpstr>
      <vt:lpstr>5 pr._valstybinės f-jos</vt:lpstr>
      <vt:lpstr>6 pr._ugdymo reikmės</vt:lpstr>
      <vt:lpstr>7 pr._kita dotacija</vt:lpstr>
      <vt:lpstr>8 pr._aplinkos apsaugos s. p.</vt:lpstr>
      <vt:lpstr>9 pr._įstaigų pajamos</vt:lpstr>
      <vt:lpstr>10 pr._skolintos lėšos</vt:lpstr>
      <vt:lpstr>11 pr._nepanaudotos lėšos</vt:lpstr>
      <vt:lpstr>12 pr._suvestinė pagal progr.</vt:lpstr>
      <vt:lpstr>'1 pr._pajamos'!Print_Titles</vt:lpstr>
      <vt:lpstr>'2 pr._pajamos pagal rūšis'!Print_Titles</vt:lpstr>
      <vt:lpstr>'3 pr._asignavimų suvestinė'!Print_Titles</vt:lpstr>
      <vt:lpstr>'4 pr._savarankiškosios f-jos'!Print_Titles</vt:lpstr>
      <vt:lpstr>'7 pr._kita dotacija'!Print_Titles</vt:lpstr>
      <vt:lpstr>'9 pr._įstaigų pajamos'!Print_Titles</vt:lpstr>
    </vt:vector>
  </TitlesOfParts>
  <Company>TELSIU RAJONO SAVIVALDYBE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2021-06-10T10:49:33Z</cp:lastPrinted>
  <dcterms:created xsi:type="dcterms:W3CDTF">2007-01-10T08:42:24Z</dcterms:created>
  <dcterms:modified xsi:type="dcterms:W3CDTF">2021-06-25T07:58:42Z</dcterms:modified>
</cp:coreProperties>
</file>