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Sheet1!$15:$19</definedName>
  </definedNames>
  <calcPr calcId="125725"/>
</workbook>
</file>

<file path=xl/calcChain.xml><?xml version="1.0" encoding="utf-8"?>
<calcChain xmlns="http://schemas.openxmlformats.org/spreadsheetml/2006/main">
  <c r="N49" i="1"/>
  <c r="O49"/>
  <c r="P49"/>
  <c r="W49"/>
  <c r="M49"/>
  <c r="R49"/>
  <c r="Q49"/>
  <c r="T35"/>
  <c r="S35"/>
  <c r="J35"/>
  <c r="F35"/>
  <c r="T40"/>
  <c r="S40"/>
  <c r="J40"/>
  <c r="F40"/>
  <c r="T46"/>
  <c r="S46"/>
  <c r="J46"/>
  <c r="F46"/>
  <c r="S20"/>
  <c r="K49"/>
  <c r="L49"/>
  <c r="G49"/>
  <c r="H49"/>
  <c r="I49"/>
  <c r="T28"/>
  <c r="S28" s="1"/>
  <c r="Y28"/>
  <c r="F42"/>
  <c r="F33"/>
  <c r="F32"/>
  <c r="F31"/>
  <c r="F48"/>
  <c r="F45"/>
  <c r="F38"/>
  <c r="F36"/>
  <c r="F34"/>
  <c r="F27"/>
  <c r="F25"/>
  <c r="F24"/>
  <c r="F23"/>
  <c r="F20"/>
  <c r="F28"/>
  <c r="F44"/>
  <c r="F30"/>
  <c r="J48"/>
  <c r="J47"/>
  <c r="J45"/>
  <c r="J44"/>
  <c r="J43"/>
  <c r="J42"/>
  <c r="J41"/>
  <c r="J39"/>
  <c r="J38"/>
  <c r="J37"/>
  <c r="J36"/>
  <c r="J34"/>
  <c r="J33"/>
  <c r="J32"/>
  <c r="J30"/>
  <c r="J29"/>
  <c r="J28"/>
  <c r="J27"/>
  <c r="J26"/>
  <c r="J25"/>
  <c r="J24"/>
  <c r="J23"/>
  <c r="J22"/>
  <c r="J21"/>
  <c r="J20"/>
  <c r="J49" s="1"/>
  <c r="T48"/>
  <c r="S48"/>
  <c r="T47"/>
  <c r="S47"/>
  <c r="T45"/>
  <c r="S45"/>
  <c r="S44"/>
  <c r="T43"/>
  <c r="S43" s="1"/>
  <c r="T42"/>
  <c r="S42" s="1"/>
  <c r="T41"/>
  <c r="S41" s="1"/>
  <c r="T39"/>
  <c r="S39" s="1"/>
  <c r="T38"/>
  <c r="S38" s="1"/>
  <c r="S37"/>
  <c r="T36"/>
  <c r="S36"/>
  <c r="T34"/>
  <c r="S34"/>
  <c r="T31"/>
  <c r="S31"/>
  <c r="T26"/>
  <c r="S26"/>
  <c r="T25"/>
  <c r="S25"/>
  <c r="T24"/>
  <c r="S24"/>
  <c r="T23"/>
  <c r="S23"/>
  <c r="S22"/>
  <c r="T21"/>
  <c r="S21" s="1"/>
  <c r="S49" s="1"/>
  <c r="G9" i="2"/>
  <c r="H7"/>
  <c r="G7"/>
  <c r="G5"/>
  <c r="H5"/>
  <c r="H9"/>
  <c r="F49" i="1"/>
  <c r="Y49"/>
  <c r="T49"/>
</calcChain>
</file>

<file path=xl/comments1.xml><?xml version="1.0" encoding="utf-8"?>
<comments xmlns="http://schemas.openxmlformats.org/spreadsheetml/2006/main">
  <authors>
    <author>k.trakniene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186"/>
          </rPr>
          <t>k.trakniene:</t>
        </r>
        <r>
          <rPr>
            <sz val="9"/>
            <color indexed="81"/>
            <rFont val="Tahoma"/>
            <family val="2"/>
            <charset val="186"/>
          </rPr>
          <t xml:space="preserve">
tinklų rekonstrukcijos į rodiklį netraukti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186"/>
          </rPr>
          <t>k.trakniene:</t>
        </r>
        <r>
          <rPr>
            <sz val="9"/>
            <color indexed="81"/>
            <rFont val="Tahoma"/>
            <family val="2"/>
            <charset val="186"/>
          </rPr>
          <t xml:space="preserve">
Giedriaus Stramkausko info (Varėnos vandenys)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186"/>
          </rPr>
          <t>k.trakniene:</t>
        </r>
        <r>
          <rPr>
            <sz val="9"/>
            <color indexed="81"/>
            <rFont val="Tahoma"/>
            <family val="2"/>
            <charset val="186"/>
          </rPr>
          <t xml:space="preserve">
Patikslintas pavadinimas, t.y. išimtas žodis "renovacija"</t>
        </r>
      </text>
    </comment>
  </commentList>
</comments>
</file>

<file path=xl/sharedStrings.xml><?xml version="1.0" encoding="utf-8"?>
<sst xmlns="http://schemas.openxmlformats.org/spreadsheetml/2006/main" count="185" uniqueCount="132">
  <si>
    <t>Eil. Nr.</t>
  </si>
  <si>
    <t>Pareiškėjas</t>
  </si>
  <si>
    <t>UAB „Rokiškio vandenys“</t>
  </si>
  <si>
    <t>UAB „Prienų vandenys“</t>
  </si>
  <si>
    <t>Balbieriškis</t>
  </si>
  <si>
    <t>AB „Klaipėdos vanduo“</t>
  </si>
  <si>
    <t>UAB „Kazlų Rūdos komunalininkas“</t>
  </si>
  <si>
    <t>Kazlų Rūda ir Jūrė</t>
  </si>
  <si>
    <t>Vilnius</t>
  </si>
  <si>
    <t>Vandentiekio ir nuotekų tinklų plėtra Prienų rajone (Balbieriškyje) II etapas</t>
  </si>
  <si>
    <t>UAB „Radviliškio vanduo“</t>
  </si>
  <si>
    <t>Radviliškis</t>
  </si>
  <si>
    <t>UAB „Šiaulių vandenys“</t>
  </si>
  <si>
    <t>Šiauliai (Lepšiai)</t>
  </si>
  <si>
    <t>UAB „Aukštaitijos vandenys“</t>
  </si>
  <si>
    <t>UAB „Dzūkijos vandenys“</t>
  </si>
  <si>
    <t>Alytus</t>
  </si>
  <si>
    <t>Alytaus vandens gerinimo įrenginių rekonstrukcija</t>
  </si>
  <si>
    <t xml:space="preserve">Lepšių vandenvietės rekonstrukcija ir vandens gerinimo įrenginių statyba </t>
  </si>
  <si>
    <t>UAB „Nemėžio komunalininkas“</t>
  </si>
  <si>
    <t>Skaidiškės</t>
  </si>
  <si>
    <t>Marijampolis</t>
  </si>
  <si>
    <t>Paberžė, Anavilis</t>
  </si>
  <si>
    <t>Rukainiai</t>
  </si>
  <si>
    <t>UAB „Kėdainių vandenys“</t>
  </si>
  <si>
    <t>Naujų vandentiekio ir nuotekų tinklų plėtra Paobelyje</t>
  </si>
  <si>
    <t>Paobelys</t>
  </si>
  <si>
    <t>Rokiškis</t>
  </si>
  <si>
    <t>Naujieji Valkininkai</t>
  </si>
  <si>
    <t>Vandens tiekimo ir nuotekų tvarkymo infrastruktūros plėtra Pakruojo rajone (Pakruojyje, Klovainiuose, Sigutėnuose, Linkuvoje)</t>
  </si>
  <si>
    <t>Vandens tiekimo ir nuotekų tvarkymo infrastruktūros plėtra Vilniaus rajone (Skaidiškėse, Marijampolyje, Rukainiuose)</t>
  </si>
  <si>
    <t>UAB „Nemenčinės komunalininkas“</t>
  </si>
  <si>
    <t>Vandens tiekimo ir nuotekų tvarkymo infrastruktūros plėtra Vilniaus rajone (Paberžėje ir Anavilyje)</t>
  </si>
  <si>
    <t>UAB „Kuršėnų vandenys“</t>
  </si>
  <si>
    <t>Kuršėnai</t>
  </si>
  <si>
    <t>UAB „Jonavos vandenys“</t>
  </si>
  <si>
    <t>Vandens gerinimo įrenginių rekonstrukcija Jonavoje</t>
  </si>
  <si>
    <t>Jonava</t>
  </si>
  <si>
    <t>Vandens tiekimo ir nuotekų tvarkymo infrastruktūros plėtra Kazlų Rūdos mieste ir Jūrės kaime</t>
  </si>
  <si>
    <t>Krekenava</t>
  </si>
  <si>
    <t>Pakruojis, Klovainiai, Sigutėnai, Linkuva</t>
  </si>
  <si>
    <t>Panevėžys, Garuckai, Ramygala</t>
  </si>
  <si>
    <t>Radviliškio miesto vandens gerinimo įrenginių rekonstrukcija</t>
  </si>
  <si>
    <t>Lazdijai, Šeštokai</t>
  </si>
  <si>
    <t>Vandens tiekimo ir nuotekų tvarkymo infrastruktūros plėtra Klaipėdos mieste ir rajone (Priekulėje, Mickuose, Dituvoje, Kuodžiuose, Agluonėnuose, Stragnuose II, Dauparuose, Šlapšilėje, Gobergiškėje, Jonušuose)</t>
  </si>
  <si>
    <t>Klaipėda, Priekulė, Mickai, Dituva, Kuodžiai, Agluonėnai, Stragnai II, Dauparai, Šlapšilė, Gobergiškė, Jonušai</t>
  </si>
  <si>
    <t>Vandens gerinimo įrenginių rekonstrukcija Rokiškyje</t>
  </si>
  <si>
    <t>UAB „Tauragės vandenys“</t>
  </si>
  <si>
    <t>Tauragė</t>
  </si>
  <si>
    <t>UAB „Raseinių vandenys“</t>
  </si>
  <si>
    <t>UAB „Šilalės vandenys“</t>
  </si>
  <si>
    <t>Vandentiekio ir nuotekų tinklų plėtra Šilalės rajone (Pajūryje)</t>
  </si>
  <si>
    <t>Pajūris</t>
  </si>
  <si>
    <t>Raseiniai</t>
  </si>
  <si>
    <t>UAB „Vilniaus vandenys“</t>
  </si>
  <si>
    <t>UAB „Lazdijų vanduo“</t>
  </si>
  <si>
    <t>UAB „Varėnos vandenys“</t>
  </si>
  <si>
    <t>VšĮ Velžio komunalinis ūkis</t>
  </si>
  <si>
    <t>Vandentiekio stoties Šlaito g. 2, Tauragėje rekonstravimas</t>
  </si>
  <si>
    <t>2,45</t>
  </si>
  <si>
    <t>1,94</t>
  </si>
  <si>
    <t>Bukčių vandens ruošimo įrenginių projektavimo ir statybos darbai</t>
  </si>
  <si>
    <t>Lietuvos Respublikos aplinkos ministerija</t>
  </si>
  <si>
    <t>2014–2020 METŲ IŠ EUROPOS SĄJUNGOS FONDŲ LĖŠŲ PLANUOJAMŲ BENDRAI FINANSUOTI VALSTYBĖS PROJEKTŲ SĄRAŠAS NR. 1</t>
  </si>
  <si>
    <t>(sudarymo data)</t>
  </si>
  <si>
    <t>(sudarymo vieta)</t>
  </si>
  <si>
    <t>(ministerijos, pagal kompetenciją atsakingos už bendrai finansuojamą iš Europos Sąjungos fondų lėšų ūkio sektorių, pavadinimas)</t>
  </si>
  <si>
    <t>Iš Europos Sąjungos fondų lėšų planuojamo bendrai finansuoti valstybės projekto preliminarus pavadinimas</t>
  </si>
  <si>
    <t>Projekto tikslas</t>
  </si>
  <si>
    <t>Siektini stebėsenos rodikliai, atitinkantys projektų finansavimo sąlygų aprašą</t>
  </si>
  <si>
    <t>Preliminari projekto tinkamų finansuoti išlaidų suma (litais)</t>
  </si>
  <si>
    <t>projektui numatomas skirti finansavimas</t>
  </si>
  <si>
    <t>Europos Sąjungos fondų 2014–2020 metų lėšos (litais)</t>
  </si>
  <si>
    <t>Lietuvos Respublikos valstybės biudžeto lėšos (litais)</t>
  </si>
  <si>
    <t>kiti projekto finansavimo šaltiniai</t>
  </si>
  <si>
    <t>nacionalinės projekto lėšos</t>
  </si>
  <si>
    <t>savivaldybės biudžeto lėšos (litais)</t>
  </si>
  <si>
    <t>kitos viešosios lėšos (litais)</t>
  </si>
  <si>
    <t>privačios lėšos (litais)</t>
  </si>
  <si>
    <t>projekto vykdytojų lėšos</t>
  </si>
  <si>
    <t>Iš viso</t>
  </si>
  <si>
    <t>Paraiškos finansuoti projektą pateikimo įgyvendi-nančiajai institucijai terminas</t>
  </si>
  <si>
    <t>Vandens tiekimo ir nuotekų tvarkymo infrastruktūros plėtra Vilniaus mieste</t>
  </si>
  <si>
    <t>Vandentiekio ir nuotekų tinklų plėtra Kuršėnuose (III statybos eilės užbaigiamieji darbai)</t>
  </si>
  <si>
    <t>Vandentiekio ir nuotekų tvarkymo infrastruktūros plėtra Vilkupio, Birutės, Pašvaistės, T. Vaižganto, Vėtrungės, Mažosios, V. Grybo, Ančakių gatvėse Raseinių mieste</t>
  </si>
  <si>
    <t>122</t>
  </si>
  <si>
    <t>65</t>
  </si>
  <si>
    <t>UAB „Pakruojo vandentiekis“</t>
  </si>
  <si>
    <t>Veisiejai</t>
  </si>
  <si>
    <t>UAB „Kupiškio vandenys“</t>
  </si>
  <si>
    <t>Kupiškio miesto vandens gerinimo įrenginių nauja statyba</t>
  </si>
  <si>
    <t>Kupiškis</t>
  </si>
  <si>
    <t xml:space="preserve">Projekto parengtumo reikalavimai ir kita reikalinga informacija </t>
  </si>
  <si>
    <t>Vandens tiekimo ir nuotekų tvarkymo infrastruktūros plėtra Panevėžio mieste ir rajone (Garuckų k. Ramygalos sen. ir Ramygalos m.)</t>
  </si>
  <si>
    <t>Iš viso (litais)</t>
  </si>
  <si>
    <t>Gyvenamoji vietovė</t>
  </si>
  <si>
    <t>rekonstruoti nuotekų šalinimo tinklai</t>
  </si>
  <si>
    <t>nauji nuotekų šalinimo tinklai</t>
  </si>
  <si>
    <t>NVĮ statyba</t>
  </si>
  <si>
    <t>VGĮ statyba/ rekonstr.</t>
  </si>
  <si>
    <t>nauji vandentiekio tinklai</t>
  </si>
  <si>
    <t>*VGĮ - vandens gerinimo įrenginiai</t>
  </si>
  <si>
    <t>**NVĮ - nuotekų valymo įrenginiai</t>
  </si>
  <si>
    <t>Suma</t>
  </si>
  <si>
    <r>
      <rPr>
        <b/>
        <i/>
        <sz val="10"/>
        <rFont val="Times New Roman"/>
        <family val="1"/>
        <charset val="186"/>
      </rPr>
      <t xml:space="preserve">Rekon-struoti nuotekų </t>
    </r>
    <r>
      <rPr>
        <i/>
        <sz val="10"/>
        <rFont val="Times New Roman"/>
        <family val="1"/>
        <charset val="186"/>
      </rPr>
      <t>šalinimo tinklai,        km</t>
    </r>
  </si>
  <si>
    <r>
      <rPr>
        <b/>
        <i/>
        <sz val="10"/>
        <color indexed="8"/>
        <rFont val="Times New Roman"/>
        <family val="1"/>
        <charset val="186"/>
      </rPr>
      <t xml:space="preserve">Nutiesti nuotekų </t>
    </r>
    <r>
      <rPr>
        <i/>
        <sz val="10"/>
        <color indexed="8"/>
        <rFont val="Times New Roman"/>
        <family val="1"/>
        <charset val="186"/>
      </rPr>
      <t>šalinimo tinklai, km</t>
    </r>
  </si>
  <si>
    <r>
      <rPr>
        <b/>
        <i/>
        <sz val="10"/>
        <color indexed="8"/>
        <rFont val="Times New Roman"/>
        <family val="1"/>
        <charset val="186"/>
      </rPr>
      <t xml:space="preserve">Nutiesti vanden-tiekio </t>
    </r>
    <r>
      <rPr>
        <i/>
        <sz val="10"/>
        <color indexed="8"/>
        <rFont val="Times New Roman"/>
        <family val="1"/>
        <charset val="186"/>
      </rPr>
      <t>tinklai, km</t>
    </r>
  </si>
  <si>
    <r>
      <t xml:space="preserve">Papildomi gyventojai, kuriems teikiamos pagerintos </t>
    </r>
    <r>
      <rPr>
        <b/>
        <i/>
        <sz val="10"/>
        <color indexed="8"/>
        <rFont val="Times New Roman"/>
        <family val="1"/>
        <charset val="186"/>
      </rPr>
      <t>nuotekų</t>
    </r>
    <r>
      <rPr>
        <i/>
        <sz val="10"/>
        <color indexed="8"/>
        <rFont val="Times New Roman"/>
        <family val="1"/>
        <charset val="186"/>
      </rPr>
      <t xml:space="preserve"> tvarkymo paslaugos, gyventojų ekvivalentas</t>
    </r>
  </si>
  <si>
    <r>
      <t xml:space="preserve">Papildomi gyventojai, kuriems teikiamos pagerintos </t>
    </r>
    <r>
      <rPr>
        <b/>
        <i/>
        <sz val="10"/>
        <color indexed="8"/>
        <rFont val="Times New Roman"/>
        <family val="1"/>
        <charset val="186"/>
      </rPr>
      <t>vandens</t>
    </r>
    <r>
      <rPr>
        <i/>
        <sz val="10"/>
        <color indexed="8"/>
        <rFont val="Times New Roman"/>
        <family val="1"/>
        <charset val="186"/>
      </rPr>
      <t xml:space="preserve"> tiekimo paslaugos, asmenys</t>
    </r>
  </si>
  <si>
    <t>Vandens tiekimo ir nuotekų tvarkymo infrastruktūros plėtra Lazdijų mieste ir rajone (Šeštokuose ir Veisiejuose)</t>
  </si>
  <si>
    <t>Užtikrinti gyventojams kokybišką geriamojo vandens tiekimą ir nuotekų tvarkymą</t>
  </si>
  <si>
    <t>Užtikrinti gyventojams kokybišką geriamąjį vandenį</t>
  </si>
  <si>
    <t xml:space="preserve">Užtikrinti gyventojams kokybišką geriamąjį vandenį </t>
  </si>
  <si>
    <r>
      <rPr>
        <b/>
        <i/>
        <sz val="10"/>
        <color indexed="8"/>
        <rFont val="Times New Roman"/>
        <family val="1"/>
        <charset val="186"/>
      </rPr>
      <t xml:space="preserve">Pastatyti </t>
    </r>
    <r>
      <rPr>
        <b/>
        <i/>
        <sz val="10"/>
        <color indexed="8"/>
        <rFont val="Times New Roman"/>
        <family val="1"/>
        <charset val="186"/>
      </rPr>
      <t>VGĮ</t>
    </r>
    <r>
      <rPr>
        <i/>
        <sz val="10"/>
        <color indexed="8"/>
        <rFont val="Times New Roman"/>
        <family val="1"/>
        <charset val="186"/>
      </rPr>
      <t>*</t>
    </r>
    <r>
      <rPr>
        <i/>
        <sz val="10"/>
        <color indexed="8"/>
        <rFont val="Times New Roman"/>
        <family val="1"/>
        <charset val="186"/>
      </rPr>
      <t>, vnt.</t>
    </r>
  </si>
  <si>
    <r>
      <rPr>
        <b/>
        <i/>
        <sz val="10"/>
        <color indexed="8"/>
        <rFont val="Times New Roman"/>
        <family val="1"/>
        <charset val="186"/>
      </rPr>
      <t>Rekons-truoti VGĮ</t>
    </r>
    <r>
      <rPr>
        <i/>
        <sz val="10"/>
        <color indexed="8"/>
        <rFont val="Times New Roman"/>
        <family val="1"/>
        <charset val="186"/>
      </rPr>
      <t>*, vnt.</t>
    </r>
  </si>
  <si>
    <r>
      <rPr>
        <b/>
        <i/>
        <sz val="10"/>
        <color indexed="8"/>
        <rFont val="Times New Roman"/>
        <family val="1"/>
        <charset val="186"/>
      </rPr>
      <t>Pastatyti NVĮ</t>
    </r>
    <r>
      <rPr>
        <i/>
        <sz val="10"/>
        <color indexed="8"/>
        <rFont val="Times New Roman"/>
        <family val="1"/>
        <charset val="186"/>
      </rPr>
      <t>**, vnt.</t>
    </r>
  </si>
  <si>
    <t>*** jei reikia</t>
  </si>
  <si>
    <t xml:space="preserve">                                                PATVIRTINTA</t>
  </si>
  <si>
    <t xml:space="preserve">                                                Lietuvos Respublikos aplinkos ministro</t>
  </si>
  <si>
    <t>UAB „Vilkaviškio vandenys“</t>
  </si>
  <si>
    <t>Vandens tiekimo ir nuotekų tvarkymo infrastruktūros plėtra Pilviškių gyvenvietėje II etapas</t>
  </si>
  <si>
    <t>Pilviškiai</t>
  </si>
  <si>
    <t>UAB „Sūduvos vandenys“</t>
  </si>
  <si>
    <t>Vandens tiekimo ir nuotekų tvarkymo infrastruktūros plėtra Marijampolės savivaldybėje (Šunskuose)</t>
  </si>
  <si>
    <t>Šunskai</t>
  </si>
  <si>
    <t>Vandens tiekimo ir nuotekų tvarkymo infrastruktūros plėtra Varėnos rajone (Naujuosiuose Valkininkuose)</t>
  </si>
  <si>
    <t>Vandens tiekimo ir nuotekų tvarkymo infrastruktūros plėtra Panevėžio rajone (Krekenavoje) II etapas</t>
  </si>
  <si>
    <t>UAB „Pasvalio vandenys“</t>
  </si>
  <si>
    <t>Vandentiekio ir nuotekų tinklų plėtra Pumpėnų miestelyje, Pasvalio rajone</t>
  </si>
  <si>
    <t>Pumpėnai</t>
  </si>
  <si>
    <t>1. Viešųjų pirkimų procedūros turi būti įvykdytos iki 2014-02-05            2. Papildoma informacija prie paraiškos įgyvendinančiajai institucijai turi būti pateikta iki 2014-05-05***</t>
  </si>
  <si>
    <r>
      <t xml:space="preserve">                                                2014 m. balandžio 11</t>
    </r>
    <r>
      <rPr>
        <sz val="12"/>
        <color indexed="8"/>
        <rFont val="Times New Roman"/>
        <family val="1"/>
        <charset val="186"/>
      </rPr>
      <t xml:space="preserve"> d. įsakymu Nr. D1-357</t>
    </r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</si>
</sst>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yyyy\-mm\-dd;@"/>
  </numFmts>
  <fonts count="3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0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trike/>
      <sz val="10"/>
      <color theme="1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1" fillId="0" borderId="2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0" fillId="0" borderId="0" xfId="0" applyFill="1" applyAlignment="1"/>
    <xf numFmtId="165" fontId="17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43" fontId="1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8" fillId="0" borderId="0" xfId="0" applyFont="1" applyFill="1" applyAlignment="1"/>
    <xf numFmtId="0" fontId="0" fillId="0" borderId="0" xfId="0" applyFill="1"/>
    <xf numFmtId="0" fontId="0" fillId="0" borderId="0" xfId="0" applyAlignment="1"/>
    <xf numFmtId="43" fontId="1" fillId="0" borderId="1" xfId="1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0" fillId="0" borderId="0" xfId="0" applyNumberFormat="1"/>
    <xf numFmtId="43" fontId="1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3" fontId="20" fillId="0" borderId="0" xfId="0" applyNumberFormat="1" applyFont="1" applyFill="1" applyAlignment="1">
      <alignment horizontal="center" vertical="center"/>
    </xf>
    <xf numFmtId="43" fontId="0" fillId="0" borderId="0" xfId="0" applyNumberFormat="1"/>
    <xf numFmtId="43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Alignment="1"/>
    <xf numFmtId="3" fontId="17" fillId="0" borderId="0" xfId="0" applyNumberFormat="1" applyFont="1"/>
    <xf numFmtId="49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23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165" fontId="17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3" fontId="16" fillId="0" borderId="13" xfId="1" applyFont="1" applyBorder="1" applyAlignment="1">
      <alignment horizontal="center" vertical="center"/>
    </xf>
    <xf numFmtId="43" fontId="0" fillId="0" borderId="0" xfId="0" applyNumberFormat="1" applyFill="1"/>
    <xf numFmtId="0" fontId="12" fillId="0" borderId="20" xfId="0" applyFont="1" applyBorder="1" applyAlignment="1">
      <alignment horizontal="center" vertical="center"/>
    </xf>
    <xf numFmtId="43" fontId="12" fillId="0" borderId="20" xfId="1" applyFont="1" applyBorder="1" applyAlignment="1">
      <alignment horizontal="center" vertical="center"/>
    </xf>
    <xf numFmtId="43" fontId="1" fillId="0" borderId="2" xfId="1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3" fontId="1" fillId="0" borderId="2" xfId="1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wrapText="1"/>
    </xf>
    <xf numFmtId="0" fontId="16" fillId="0" borderId="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9" fillId="0" borderId="0" xfId="0" applyNumberFormat="1" applyFont="1" applyAlignment="1"/>
    <xf numFmtId="0" fontId="4" fillId="0" borderId="0" xfId="0" applyFont="1" applyFill="1" applyAlignment="1">
      <alignment horizontal="center" vertical="center" wrapText="1"/>
    </xf>
    <xf numFmtId="0" fontId="29" fillId="0" borderId="0" xfId="0" applyFont="1" applyAlignment="1"/>
    <xf numFmtId="0" fontId="27" fillId="0" borderId="0" xfId="0" applyFont="1" applyFill="1" applyAlignment="1"/>
    <xf numFmtId="0" fontId="0" fillId="0" borderId="0" xfId="0" applyFill="1" applyAlignment="1"/>
    <xf numFmtId="0" fontId="2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2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  <xf numFmtId="0" fontId="23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/>
    <xf numFmtId="0" fontId="19" fillId="0" borderId="17" xfId="0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left" vertical="center" wrapText="1"/>
    </xf>
    <xf numFmtId="165" fontId="17" fillId="0" borderId="21" xfId="0" applyNumberFormat="1" applyFont="1" applyFill="1" applyBorder="1" applyAlignment="1">
      <alignment horizontal="left" vertical="center" wrapText="1"/>
    </xf>
    <xf numFmtId="165" fontId="17" fillId="0" borderId="3" xfId="0" applyNumberFormat="1" applyFont="1" applyFill="1" applyBorder="1" applyAlignment="1">
      <alignment horizontal="left" vertical="center" wrapText="1"/>
    </xf>
    <xf numFmtId="43" fontId="6" fillId="0" borderId="2" xfId="1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3" xfId="0" applyFont="1" applyBorder="1" applyAlignment="1"/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17" xfId="0" applyBorder="1" applyAlignment="1"/>
    <xf numFmtId="0" fontId="0" fillId="0" borderId="3" xfId="0" applyBorder="1" applyAlignment="1">
      <alignment vertical="center" wrapText="1"/>
    </xf>
    <xf numFmtId="0" fontId="27" fillId="0" borderId="0" xfId="0" applyFont="1" applyFill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0" xfId="0" applyFont="1" applyAlignment="1">
      <alignment horizontal="left" wrapText="1"/>
    </xf>
    <xf numFmtId="0" fontId="12" fillId="0" borderId="4" xfId="0" applyFont="1" applyFill="1" applyBorder="1" applyAlignment="1">
      <alignment horizontal="right" vertical="center"/>
    </xf>
    <xf numFmtId="0" fontId="15" fillId="0" borderId="23" xfId="0" applyFont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16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9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"/>
  <sheetViews>
    <sheetView tabSelected="1" zoomScaleNormal="100" workbookViewId="0">
      <selection activeCell="A13" sqref="A13:AA13"/>
    </sheetView>
  </sheetViews>
  <sheetFormatPr defaultRowHeight="15"/>
  <cols>
    <col min="1" max="1" width="4.42578125" style="2" customWidth="1"/>
    <col min="2" max="2" width="14.140625" style="1" customWidth="1"/>
    <col min="3" max="3" width="19.28515625" style="1" customWidth="1"/>
    <col min="4" max="4" width="12.140625" style="1" customWidth="1"/>
    <col min="5" max="5" width="17.28515625" style="71" customWidth="1"/>
    <col min="6" max="6" width="7.28515625" style="49" hidden="1" customWidth="1"/>
    <col min="7" max="7" width="7.28515625" style="46" hidden="1" customWidth="1"/>
    <col min="8" max="8" width="11.28515625" style="46" hidden="1" customWidth="1"/>
    <col min="9" max="9" width="8.42578125" style="2" hidden="1" customWidth="1"/>
    <col min="10" max="10" width="7.7109375" style="29" hidden="1" customWidth="1"/>
    <col min="11" max="11" width="8.7109375" style="29" hidden="1" customWidth="1"/>
    <col min="12" max="12" width="11.85546875" style="24" hidden="1" customWidth="1"/>
    <col min="13" max="13" width="9.28515625" style="29" customWidth="1"/>
    <col min="14" max="14" width="9.85546875" style="29" customWidth="1"/>
    <col min="15" max="15" width="9.5703125" style="2" customWidth="1"/>
    <col min="16" max="16" width="8.85546875" style="25" customWidth="1"/>
    <col min="17" max="18" width="9.140625" style="2" customWidth="1"/>
    <col min="19" max="19" width="18.140625" style="29" customWidth="1"/>
    <col min="20" max="20" width="17.42578125" style="29" customWidth="1"/>
    <col min="21" max="21" width="12.140625" style="29" customWidth="1"/>
    <col min="22" max="22" width="11.85546875" style="2" customWidth="1"/>
    <col min="23" max="23" width="16.28515625" style="2" customWidth="1"/>
    <col min="24" max="24" width="9.140625" style="2" customWidth="1"/>
    <col min="25" max="25" width="15.28515625" style="2" customWidth="1"/>
    <col min="26" max="26" width="11" style="2" customWidth="1"/>
    <col min="27" max="27" width="27.42578125" style="80" customWidth="1"/>
    <col min="28" max="28" width="9.140625" style="2"/>
    <col min="29" max="29" width="9.140625" style="2" customWidth="1"/>
    <col min="30" max="16384" width="9.140625" style="2"/>
  </cols>
  <sheetData>
    <row r="1" spans="1:27" ht="15.75" customHeight="1">
      <c r="R1" s="12"/>
      <c r="S1" s="28"/>
      <c r="T1" s="28"/>
      <c r="U1" s="28"/>
      <c r="V1" s="13"/>
      <c r="W1" s="127" t="s">
        <v>117</v>
      </c>
      <c r="X1" s="127"/>
      <c r="Y1" s="127"/>
      <c r="Z1" s="128"/>
      <c r="AA1" s="128"/>
    </row>
    <row r="2" spans="1:27" ht="15.75" customHeight="1">
      <c r="R2" s="12"/>
      <c r="S2" s="28"/>
      <c r="T2" s="28"/>
      <c r="U2" s="28"/>
      <c r="W2" s="129" t="s">
        <v>118</v>
      </c>
      <c r="X2" s="129"/>
      <c r="Y2" s="129"/>
      <c r="Z2" s="130"/>
      <c r="AA2" s="130"/>
    </row>
    <row r="3" spans="1:27" ht="15.75" customHeight="1">
      <c r="R3" s="12"/>
      <c r="S3" s="28"/>
      <c r="T3" s="28"/>
      <c r="U3" s="28"/>
      <c r="W3" s="127" t="s">
        <v>131</v>
      </c>
      <c r="X3" s="127"/>
      <c r="Y3" s="127"/>
      <c r="Z3" s="128"/>
      <c r="AA3" s="128"/>
    </row>
    <row r="4" spans="1:27" s="18" customFormat="1" ht="15.75" customHeight="1">
      <c r="B4" s="1"/>
      <c r="C4" s="1"/>
      <c r="D4" s="1"/>
      <c r="E4" s="71"/>
      <c r="F4" s="49"/>
      <c r="G4" s="46"/>
      <c r="H4" s="46"/>
      <c r="J4" s="29"/>
      <c r="K4" s="29"/>
      <c r="L4" s="24"/>
      <c r="M4" s="29"/>
      <c r="N4" s="29"/>
      <c r="P4" s="25"/>
      <c r="R4" s="17"/>
      <c r="S4" s="28"/>
      <c r="T4" s="28"/>
      <c r="U4" s="28"/>
      <c r="W4" s="113"/>
      <c r="X4" s="114"/>
      <c r="Y4" s="114"/>
      <c r="Z4" s="114"/>
      <c r="AA4" s="114"/>
    </row>
    <row r="5" spans="1:27" s="18" customFormat="1" ht="15.75" customHeight="1">
      <c r="A5" s="134" t="s">
        <v>62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ht="15" customHeight="1">
      <c r="A6" s="115" t="s">
        <v>66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</row>
    <row r="7" spans="1:27" s="29" customFormat="1">
      <c r="B7" s="1"/>
      <c r="C7" s="1"/>
      <c r="D7" s="1"/>
      <c r="E7" s="71"/>
      <c r="F7" s="49"/>
      <c r="G7" s="46"/>
      <c r="H7" s="46"/>
      <c r="R7" s="28"/>
      <c r="S7" s="28"/>
      <c r="T7" s="28"/>
      <c r="U7" s="28"/>
      <c r="AA7" s="80"/>
    </row>
    <row r="8" spans="1:27">
      <c r="A8" s="139" t="s">
        <v>63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s="29" customFormat="1" ht="15.75">
      <c r="A9" s="27"/>
      <c r="B9" s="30"/>
      <c r="C9" s="30"/>
      <c r="D9" s="30"/>
      <c r="E9" s="70"/>
      <c r="F9" s="48"/>
      <c r="G9" s="45"/>
      <c r="H9" s="45"/>
      <c r="I9" s="30"/>
      <c r="J9" s="48"/>
      <c r="K9" s="45"/>
      <c r="L9" s="30"/>
      <c r="M9" s="42"/>
      <c r="N9" s="4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80"/>
    </row>
    <row r="10" spans="1:27" s="29" customFormat="1">
      <c r="A10" s="123">
        <v>41739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</row>
    <row r="11" spans="1:27" s="29" customFormat="1">
      <c r="A11" s="115" t="s">
        <v>64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</row>
    <row r="12" spans="1:27" s="29" customFormat="1">
      <c r="A12" s="125" t="s">
        <v>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7" s="29" customFormat="1">
      <c r="A13" s="115" t="s">
        <v>65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</row>
    <row r="14" spans="1:27">
      <c r="A14" s="3"/>
    </row>
    <row r="15" spans="1:27" s="29" customFormat="1" ht="27.75" customHeight="1">
      <c r="A15" s="179" t="s">
        <v>0</v>
      </c>
      <c r="B15" s="179" t="s">
        <v>1</v>
      </c>
      <c r="C15" s="176" t="s">
        <v>67</v>
      </c>
      <c r="D15" s="152" t="s">
        <v>95</v>
      </c>
      <c r="E15" s="152" t="s">
        <v>68</v>
      </c>
      <c r="G15" s="72"/>
      <c r="H15" s="72"/>
      <c r="I15" s="72"/>
      <c r="J15" s="72"/>
      <c r="K15" s="72"/>
      <c r="L15" s="72"/>
      <c r="M15" s="186" t="s">
        <v>69</v>
      </c>
      <c r="N15" s="187"/>
      <c r="O15" s="187"/>
      <c r="P15" s="187"/>
      <c r="Q15" s="187"/>
      <c r="R15" s="188"/>
      <c r="S15" s="171" t="s">
        <v>70</v>
      </c>
      <c r="T15" s="172"/>
      <c r="U15" s="172"/>
      <c r="V15" s="172"/>
      <c r="W15" s="172"/>
      <c r="X15" s="172"/>
      <c r="Y15" s="173"/>
      <c r="Z15" s="117" t="s">
        <v>81</v>
      </c>
      <c r="AA15" s="117" t="s">
        <v>92</v>
      </c>
    </row>
    <row r="16" spans="1:27" s="29" customFormat="1" ht="32.25" customHeight="1" thickBot="1">
      <c r="A16" s="180"/>
      <c r="B16" s="180"/>
      <c r="C16" s="177"/>
      <c r="D16" s="153"/>
      <c r="E16" s="153"/>
      <c r="F16" s="73"/>
      <c r="G16" s="69"/>
      <c r="H16" s="69"/>
      <c r="I16" s="69"/>
      <c r="J16" s="69"/>
      <c r="K16" s="69"/>
      <c r="L16" s="69"/>
      <c r="M16" s="189"/>
      <c r="N16" s="189"/>
      <c r="O16" s="189"/>
      <c r="P16" s="189"/>
      <c r="Q16" s="189"/>
      <c r="R16" s="190"/>
      <c r="S16" s="155" t="s">
        <v>94</v>
      </c>
      <c r="T16" s="105" t="s">
        <v>71</v>
      </c>
      <c r="U16" s="168"/>
      <c r="V16" s="105" t="s">
        <v>74</v>
      </c>
      <c r="W16" s="106"/>
      <c r="X16" s="107"/>
      <c r="Y16" s="107"/>
      <c r="Z16" s="166"/>
      <c r="AA16" s="118"/>
    </row>
    <row r="17" spans="1:27" s="4" customFormat="1" ht="20.25" customHeight="1" thickTop="1">
      <c r="A17" s="180"/>
      <c r="B17" s="180"/>
      <c r="C17" s="177"/>
      <c r="D17" s="153"/>
      <c r="E17" s="154"/>
      <c r="F17" s="141" t="s">
        <v>107</v>
      </c>
      <c r="G17" s="142"/>
      <c r="H17" s="142"/>
      <c r="I17" s="145"/>
      <c r="J17" s="141" t="s">
        <v>108</v>
      </c>
      <c r="K17" s="142"/>
      <c r="L17" s="142"/>
      <c r="M17" s="191" t="s">
        <v>113</v>
      </c>
      <c r="N17" s="191" t="s">
        <v>114</v>
      </c>
      <c r="O17" s="191" t="s">
        <v>115</v>
      </c>
      <c r="P17" s="147" t="s">
        <v>104</v>
      </c>
      <c r="Q17" s="191" t="s">
        <v>105</v>
      </c>
      <c r="R17" s="191" t="s">
        <v>106</v>
      </c>
      <c r="S17" s="165"/>
      <c r="T17" s="169" t="s">
        <v>72</v>
      </c>
      <c r="U17" s="108" t="s">
        <v>75</v>
      </c>
      <c r="V17" s="109"/>
      <c r="W17" s="109"/>
      <c r="X17" s="109"/>
      <c r="Y17" s="109"/>
      <c r="Z17" s="166"/>
      <c r="AA17" s="118"/>
    </row>
    <row r="18" spans="1:27" s="4" customFormat="1" ht="38.25" customHeight="1">
      <c r="A18" s="180"/>
      <c r="B18" s="180"/>
      <c r="C18" s="177"/>
      <c r="D18" s="153"/>
      <c r="E18" s="154"/>
      <c r="F18" s="143"/>
      <c r="G18" s="144"/>
      <c r="H18" s="144"/>
      <c r="I18" s="146"/>
      <c r="J18" s="143"/>
      <c r="K18" s="144"/>
      <c r="L18" s="144"/>
      <c r="M18" s="148"/>
      <c r="N18" s="148"/>
      <c r="O18" s="148"/>
      <c r="P18" s="148"/>
      <c r="Q18" s="148"/>
      <c r="R18" s="148"/>
      <c r="S18" s="165"/>
      <c r="T18" s="170"/>
      <c r="U18" s="155" t="s">
        <v>73</v>
      </c>
      <c r="V18" s="108" t="s">
        <v>79</v>
      </c>
      <c r="W18" s="109"/>
      <c r="X18" s="109"/>
      <c r="Y18" s="109"/>
      <c r="Z18" s="166"/>
      <c r="AA18" s="118"/>
    </row>
    <row r="19" spans="1:27" s="4" customFormat="1" ht="87" customHeight="1">
      <c r="A19" s="181"/>
      <c r="B19" s="181"/>
      <c r="C19" s="178"/>
      <c r="D19" s="153"/>
      <c r="E19" s="154"/>
      <c r="F19" s="52" t="s">
        <v>103</v>
      </c>
      <c r="G19" s="62" t="s">
        <v>98</v>
      </c>
      <c r="H19" s="64" t="s">
        <v>96</v>
      </c>
      <c r="I19" s="63" t="s">
        <v>97</v>
      </c>
      <c r="J19" s="52" t="s">
        <v>103</v>
      </c>
      <c r="K19" s="62" t="s">
        <v>99</v>
      </c>
      <c r="L19" s="74" t="s">
        <v>100</v>
      </c>
      <c r="M19" s="149"/>
      <c r="N19" s="149"/>
      <c r="O19" s="149"/>
      <c r="P19" s="149"/>
      <c r="Q19" s="149"/>
      <c r="R19" s="149"/>
      <c r="S19" s="131"/>
      <c r="T19" s="170"/>
      <c r="U19" s="156"/>
      <c r="V19" s="32" t="s">
        <v>73</v>
      </c>
      <c r="W19" s="32" t="s">
        <v>76</v>
      </c>
      <c r="X19" s="32" t="s">
        <v>77</v>
      </c>
      <c r="Y19" s="33" t="s">
        <v>78</v>
      </c>
      <c r="Z19" s="167"/>
      <c r="AA19" s="119"/>
    </row>
    <row r="20" spans="1:27" ht="111" customHeight="1">
      <c r="A20" s="6">
        <v>1</v>
      </c>
      <c r="B20" s="5" t="s">
        <v>14</v>
      </c>
      <c r="C20" s="5" t="s">
        <v>93</v>
      </c>
      <c r="D20" s="5" t="s">
        <v>41</v>
      </c>
      <c r="E20" s="51" t="s">
        <v>110</v>
      </c>
      <c r="F20" s="57">
        <f>I20</f>
        <v>663</v>
      </c>
      <c r="G20" s="5"/>
      <c r="H20" s="65"/>
      <c r="I20" s="53">
        <v>663</v>
      </c>
      <c r="J20" s="57">
        <f>L20</f>
        <v>284</v>
      </c>
      <c r="K20" s="6"/>
      <c r="L20" s="75">
        <v>284</v>
      </c>
      <c r="M20" s="6"/>
      <c r="N20" s="6"/>
      <c r="O20" s="10"/>
      <c r="P20" s="10"/>
      <c r="Q20" s="15">
        <v>8.7100000000000009</v>
      </c>
      <c r="R20" s="15">
        <v>3.82</v>
      </c>
      <c r="S20" s="11">
        <f>SUM(T20,Y20)</f>
        <v>4321565</v>
      </c>
      <c r="T20" s="8">
        <v>4068280.6940377587</v>
      </c>
      <c r="U20" s="11"/>
      <c r="V20" s="8"/>
      <c r="W20" s="8"/>
      <c r="X20" s="8"/>
      <c r="Y20" s="8">
        <v>253284.30596224108</v>
      </c>
      <c r="Z20" s="14">
        <v>41526</v>
      </c>
      <c r="AA20" s="81" t="s">
        <v>130</v>
      </c>
    </row>
    <row r="21" spans="1:27" ht="110.25" customHeight="1">
      <c r="A21" s="6">
        <v>2</v>
      </c>
      <c r="B21" s="5" t="s">
        <v>15</v>
      </c>
      <c r="C21" s="5" t="s">
        <v>17</v>
      </c>
      <c r="D21" s="5" t="s">
        <v>16</v>
      </c>
      <c r="E21" s="51" t="s">
        <v>111</v>
      </c>
      <c r="F21" s="60"/>
      <c r="G21" s="5"/>
      <c r="H21" s="65"/>
      <c r="I21" s="54"/>
      <c r="J21" s="57">
        <f>K21</f>
        <v>55838</v>
      </c>
      <c r="K21" s="6">
        <v>55838</v>
      </c>
      <c r="L21" s="51"/>
      <c r="M21" s="6"/>
      <c r="N21" s="6">
        <v>1</v>
      </c>
      <c r="O21" s="5"/>
      <c r="P21" s="5"/>
      <c r="Q21" s="16"/>
      <c r="R21" s="16"/>
      <c r="S21" s="31">
        <f t="shared" ref="S21:S26" si="0">SUM(T21:Y21)</f>
        <v>8392401.9800000004</v>
      </c>
      <c r="T21" s="8">
        <f>7133541.68+839240.2</f>
        <v>7972781.8799999999</v>
      </c>
      <c r="U21" s="31"/>
      <c r="V21" s="8"/>
      <c r="W21" s="8"/>
      <c r="X21" s="8"/>
      <c r="Y21" s="8">
        <v>419620.1</v>
      </c>
      <c r="Z21" s="14">
        <v>41526</v>
      </c>
      <c r="AA21" s="81" t="s">
        <v>130</v>
      </c>
    </row>
    <row r="22" spans="1:27" ht="117" customHeight="1">
      <c r="A22" s="6">
        <v>3</v>
      </c>
      <c r="B22" s="5" t="s">
        <v>35</v>
      </c>
      <c r="C22" s="5" t="s">
        <v>36</v>
      </c>
      <c r="D22" s="5" t="s">
        <v>37</v>
      </c>
      <c r="E22" s="51" t="s">
        <v>111</v>
      </c>
      <c r="F22" s="60"/>
      <c r="G22" s="5"/>
      <c r="H22" s="65"/>
      <c r="I22" s="53"/>
      <c r="J22" s="57">
        <f>K22</f>
        <v>32007</v>
      </c>
      <c r="K22" s="6">
        <v>32007</v>
      </c>
      <c r="L22" s="75"/>
      <c r="M22" s="6"/>
      <c r="N22" s="6">
        <v>1</v>
      </c>
      <c r="O22" s="6"/>
      <c r="P22" s="6"/>
      <c r="Q22" s="7"/>
      <c r="R22" s="7"/>
      <c r="S22" s="31">
        <f t="shared" si="0"/>
        <v>9168500.0000000019</v>
      </c>
      <c r="T22" s="8">
        <v>8574003.1576726548</v>
      </c>
      <c r="U22" s="8"/>
      <c r="V22" s="8"/>
      <c r="W22" s="8"/>
      <c r="X22" s="8"/>
      <c r="Y22" s="8">
        <v>594496.84232734621</v>
      </c>
      <c r="Z22" s="14">
        <v>41526</v>
      </c>
      <c r="AA22" s="81" t="s">
        <v>130</v>
      </c>
    </row>
    <row r="23" spans="1:27" ht="106.5" customHeight="1">
      <c r="A23" s="6">
        <v>4</v>
      </c>
      <c r="B23" s="5" t="s">
        <v>6</v>
      </c>
      <c r="C23" s="5" t="s">
        <v>38</v>
      </c>
      <c r="D23" s="5" t="s">
        <v>7</v>
      </c>
      <c r="E23" s="51" t="s">
        <v>110</v>
      </c>
      <c r="F23" s="57">
        <f>I23</f>
        <v>495</v>
      </c>
      <c r="G23" s="5"/>
      <c r="H23" s="65"/>
      <c r="I23" s="53">
        <v>495</v>
      </c>
      <c r="J23" s="57">
        <f>L23</f>
        <v>433</v>
      </c>
      <c r="K23" s="6"/>
      <c r="L23" s="75">
        <v>433</v>
      </c>
      <c r="M23" s="6"/>
      <c r="N23" s="6"/>
      <c r="O23" s="6"/>
      <c r="P23" s="6"/>
      <c r="Q23" s="7">
        <v>8.51</v>
      </c>
      <c r="R23" s="7">
        <v>7.27</v>
      </c>
      <c r="S23" s="31">
        <f t="shared" si="0"/>
        <v>4628766</v>
      </c>
      <c r="T23" s="8">
        <f>3769070.5+443420.06</f>
        <v>4212490.5599999996</v>
      </c>
      <c r="U23" s="8"/>
      <c r="V23" s="8"/>
      <c r="W23" s="8">
        <v>416275.44</v>
      </c>
      <c r="X23" s="8"/>
      <c r="Y23" s="8"/>
      <c r="Z23" s="14">
        <v>41526</v>
      </c>
      <c r="AA23" s="81" t="s">
        <v>130</v>
      </c>
    </row>
    <row r="24" spans="1:27" ht="111" customHeight="1">
      <c r="A24" s="36">
        <v>5</v>
      </c>
      <c r="B24" s="5" t="s">
        <v>24</v>
      </c>
      <c r="C24" s="5" t="s">
        <v>25</v>
      </c>
      <c r="D24" s="5" t="s">
        <v>26</v>
      </c>
      <c r="E24" s="51" t="s">
        <v>110</v>
      </c>
      <c r="F24" s="57">
        <f>I24</f>
        <v>227</v>
      </c>
      <c r="G24" s="5"/>
      <c r="H24" s="65"/>
      <c r="I24" s="53">
        <v>227</v>
      </c>
      <c r="J24" s="57">
        <f>L24</f>
        <v>169</v>
      </c>
      <c r="K24" s="6"/>
      <c r="L24" s="75">
        <v>169</v>
      </c>
      <c r="M24" s="6"/>
      <c r="N24" s="6"/>
      <c r="O24" s="6"/>
      <c r="P24" s="6"/>
      <c r="Q24" s="7">
        <v>3.83</v>
      </c>
      <c r="R24" s="7">
        <v>1.97</v>
      </c>
      <c r="S24" s="31">
        <f t="shared" si="0"/>
        <v>1887687.8299999998</v>
      </c>
      <c r="T24" s="35">
        <f>1604534.65+188768.78</f>
        <v>1793303.43</v>
      </c>
      <c r="U24" s="35"/>
      <c r="V24" s="35"/>
      <c r="W24" s="35">
        <v>94384.4</v>
      </c>
      <c r="X24" s="35"/>
      <c r="Y24" s="35"/>
      <c r="Z24" s="14">
        <v>41526</v>
      </c>
      <c r="AA24" s="81" t="s">
        <v>130</v>
      </c>
    </row>
    <row r="25" spans="1:27" ht="156.75" customHeight="1">
      <c r="A25" s="6">
        <v>6</v>
      </c>
      <c r="B25" s="9" t="s">
        <v>5</v>
      </c>
      <c r="C25" s="9" t="s">
        <v>44</v>
      </c>
      <c r="D25" s="5" t="s">
        <v>45</v>
      </c>
      <c r="E25" s="51" t="s">
        <v>110</v>
      </c>
      <c r="F25" s="57">
        <f>I25</f>
        <v>1387</v>
      </c>
      <c r="G25" s="5"/>
      <c r="H25" s="65"/>
      <c r="I25" s="53">
        <v>1387</v>
      </c>
      <c r="J25" s="57">
        <f>L25</f>
        <v>537</v>
      </c>
      <c r="K25" s="6"/>
      <c r="L25" s="75">
        <v>537</v>
      </c>
      <c r="M25" s="6"/>
      <c r="N25" s="6"/>
      <c r="O25" s="6"/>
      <c r="P25" s="6"/>
      <c r="Q25" s="7">
        <v>23.5</v>
      </c>
      <c r="R25" s="7">
        <v>29.82</v>
      </c>
      <c r="S25" s="31">
        <f t="shared" si="0"/>
        <v>14542686.660000002</v>
      </c>
      <c r="T25" s="11">
        <f>12355043.64+1453534.55</f>
        <v>13808578.190000001</v>
      </c>
      <c r="U25" s="11"/>
      <c r="V25" s="8"/>
      <c r="W25" s="8"/>
      <c r="X25" s="8"/>
      <c r="Y25" s="8">
        <v>734108.47</v>
      </c>
      <c r="Z25" s="14">
        <v>41526</v>
      </c>
      <c r="AA25" s="81" t="s">
        <v>130</v>
      </c>
    </row>
    <row r="26" spans="1:27" s="22" customFormat="1" ht="110.25" customHeight="1">
      <c r="A26" s="36">
        <v>7</v>
      </c>
      <c r="B26" s="5" t="s">
        <v>89</v>
      </c>
      <c r="C26" s="5" t="s">
        <v>90</v>
      </c>
      <c r="D26" s="5" t="s">
        <v>91</v>
      </c>
      <c r="E26" s="51" t="s">
        <v>111</v>
      </c>
      <c r="F26" s="60"/>
      <c r="G26" s="5"/>
      <c r="H26" s="65"/>
      <c r="I26" s="53"/>
      <c r="J26" s="57">
        <f>K26</f>
        <v>8313</v>
      </c>
      <c r="K26" s="6">
        <v>8313</v>
      </c>
      <c r="L26" s="75"/>
      <c r="M26" s="6">
        <v>1</v>
      </c>
      <c r="N26" s="6"/>
      <c r="O26" s="6"/>
      <c r="P26" s="6"/>
      <c r="Q26" s="20"/>
      <c r="R26" s="7"/>
      <c r="S26" s="8">
        <f t="shared" si="0"/>
        <v>2347500</v>
      </c>
      <c r="T26" s="8">
        <f>1995375+234750</f>
        <v>2230125</v>
      </c>
      <c r="U26" s="8"/>
      <c r="V26" s="37"/>
      <c r="W26" s="23">
        <v>117375</v>
      </c>
      <c r="X26" s="37"/>
      <c r="Y26" s="37"/>
      <c r="Z26" s="14">
        <v>41526</v>
      </c>
      <c r="AA26" s="81" t="s">
        <v>130</v>
      </c>
    </row>
    <row r="27" spans="1:27" ht="111.75" customHeight="1">
      <c r="A27" s="6">
        <v>8</v>
      </c>
      <c r="B27" s="5" t="s">
        <v>33</v>
      </c>
      <c r="C27" s="5" t="s">
        <v>83</v>
      </c>
      <c r="D27" s="5" t="s">
        <v>34</v>
      </c>
      <c r="E27" s="51" t="s">
        <v>110</v>
      </c>
      <c r="F27" s="57">
        <f>I27</f>
        <v>208</v>
      </c>
      <c r="G27" s="5"/>
      <c r="H27" s="65"/>
      <c r="I27" s="53">
        <v>208</v>
      </c>
      <c r="J27" s="57">
        <f>L27</f>
        <v>208</v>
      </c>
      <c r="K27" s="6"/>
      <c r="L27" s="75">
        <v>208</v>
      </c>
      <c r="M27" s="6"/>
      <c r="N27" s="6"/>
      <c r="O27" s="6"/>
      <c r="P27" s="6"/>
      <c r="Q27" s="7">
        <v>2.8</v>
      </c>
      <c r="R27" s="7">
        <v>3.26</v>
      </c>
      <c r="S27" s="8">
        <v>2353844</v>
      </c>
      <c r="T27" s="8">
        <v>2236151.7999999998</v>
      </c>
      <c r="U27" s="8"/>
      <c r="V27" s="8"/>
      <c r="W27" s="8">
        <v>117692.2</v>
      </c>
      <c r="X27" s="8"/>
      <c r="Y27" s="8"/>
      <c r="Z27" s="14">
        <v>41526</v>
      </c>
      <c r="AA27" s="81" t="s">
        <v>130</v>
      </c>
    </row>
    <row r="28" spans="1:27" ht="63" customHeight="1">
      <c r="A28" s="122">
        <v>9</v>
      </c>
      <c r="B28" s="97" t="s">
        <v>55</v>
      </c>
      <c r="C28" s="97" t="s">
        <v>109</v>
      </c>
      <c r="D28" s="5" t="s">
        <v>43</v>
      </c>
      <c r="E28" s="97" t="s">
        <v>110</v>
      </c>
      <c r="F28" s="78">
        <f>I28</f>
        <v>805</v>
      </c>
      <c r="G28" s="10">
        <v>460</v>
      </c>
      <c r="H28" s="66"/>
      <c r="I28" s="53">
        <v>805</v>
      </c>
      <c r="J28" s="57">
        <f>L28</f>
        <v>339</v>
      </c>
      <c r="K28" s="6"/>
      <c r="L28" s="75">
        <v>339</v>
      </c>
      <c r="M28" s="77"/>
      <c r="N28" s="6"/>
      <c r="O28" s="6">
        <v>1</v>
      </c>
      <c r="P28" s="6"/>
      <c r="Q28" s="7">
        <v>14.6</v>
      </c>
      <c r="R28" s="7">
        <v>9.26</v>
      </c>
      <c r="S28" s="94">
        <f>SUM(T28:Y28)</f>
        <v>14495792.5</v>
      </c>
      <c r="T28" s="94">
        <f>11758844.15+1383393.43+450775</f>
        <v>13593012.58</v>
      </c>
      <c r="U28" s="94"/>
      <c r="V28" s="94"/>
      <c r="W28" s="94"/>
      <c r="X28" s="94"/>
      <c r="Y28" s="94">
        <f>879054.92+23725</f>
        <v>902779.92</v>
      </c>
      <c r="Z28" s="136">
        <v>41533</v>
      </c>
      <c r="AA28" s="157" t="s">
        <v>130</v>
      </c>
    </row>
    <row r="29" spans="1:27" s="29" customFormat="1" ht="44.25" customHeight="1">
      <c r="A29" s="174"/>
      <c r="B29" s="174"/>
      <c r="C29" s="174"/>
      <c r="D29" s="5" t="s">
        <v>88</v>
      </c>
      <c r="E29" s="112"/>
      <c r="F29" s="79"/>
      <c r="G29" s="5"/>
      <c r="H29" s="65"/>
      <c r="I29" s="53"/>
      <c r="J29" s="57">
        <f>K29</f>
        <v>2000</v>
      </c>
      <c r="K29" s="6">
        <v>2000</v>
      </c>
      <c r="L29" s="75"/>
      <c r="M29" s="6">
        <v>1</v>
      </c>
      <c r="N29" s="6"/>
      <c r="O29" s="6"/>
      <c r="P29" s="6"/>
      <c r="Q29" s="7"/>
      <c r="R29" s="7"/>
      <c r="S29" s="164"/>
      <c r="T29" s="131"/>
      <c r="U29" s="131"/>
      <c r="V29" s="131"/>
      <c r="W29" s="131"/>
      <c r="X29" s="131"/>
      <c r="Y29" s="131"/>
      <c r="Z29" s="163"/>
      <c r="AA29" s="159"/>
    </row>
    <row r="30" spans="1:27" ht="108" customHeight="1">
      <c r="A30" s="6">
        <v>10</v>
      </c>
      <c r="B30" s="5" t="s">
        <v>31</v>
      </c>
      <c r="C30" s="5" t="s">
        <v>32</v>
      </c>
      <c r="D30" s="5" t="s">
        <v>22</v>
      </c>
      <c r="E30" s="51" t="s">
        <v>110</v>
      </c>
      <c r="F30" s="57">
        <f>G30</f>
        <v>1808</v>
      </c>
      <c r="G30" s="6">
        <v>1808</v>
      </c>
      <c r="H30" s="65"/>
      <c r="I30" s="53">
        <v>1808</v>
      </c>
      <c r="J30" s="57">
        <f>K30</f>
        <v>1808</v>
      </c>
      <c r="K30" s="6">
        <v>1808</v>
      </c>
      <c r="L30" s="75">
        <v>1808</v>
      </c>
      <c r="M30" s="6">
        <v>1</v>
      </c>
      <c r="N30" s="6"/>
      <c r="O30" s="6">
        <v>1</v>
      </c>
      <c r="P30" s="6"/>
      <c r="Q30" s="7">
        <v>15.79</v>
      </c>
      <c r="R30" s="7">
        <v>15.79</v>
      </c>
      <c r="S30" s="8">
        <v>13403248.82</v>
      </c>
      <c r="T30" s="8">
        <v>12733086.380000001</v>
      </c>
      <c r="U30" s="8"/>
      <c r="V30" s="8"/>
      <c r="W30" s="8">
        <v>670162.43999999994</v>
      </c>
      <c r="X30" s="8"/>
      <c r="Y30" s="8"/>
      <c r="Z30" s="14">
        <v>41526</v>
      </c>
      <c r="AA30" s="81" t="s">
        <v>130</v>
      </c>
    </row>
    <row r="31" spans="1:27" ht="36" customHeight="1">
      <c r="A31" s="122">
        <v>11</v>
      </c>
      <c r="B31" s="97" t="s">
        <v>19</v>
      </c>
      <c r="C31" s="97" t="s">
        <v>30</v>
      </c>
      <c r="D31" s="5" t="s">
        <v>20</v>
      </c>
      <c r="E31" s="100" t="s">
        <v>110</v>
      </c>
      <c r="F31" s="57">
        <f>G31</f>
        <v>8400</v>
      </c>
      <c r="G31" s="6">
        <v>8400</v>
      </c>
      <c r="H31" s="65"/>
      <c r="I31" s="53"/>
      <c r="J31" s="57"/>
      <c r="K31" s="6"/>
      <c r="L31" s="75"/>
      <c r="M31" s="6"/>
      <c r="N31" s="6"/>
      <c r="O31" s="6">
        <v>1</v>
      </c>
      <c r="P31" s="6"/>
      <c r="Q31" s="16"/>
      <c r="R31" s="16"/>
      <c r="S31" s="110">
        <f>SUM(T31:Y33)</f>
        <v>20791262.999999996</v>
      </c>
      <c r="T31" s="94">
        <f>17613912.38+2072224.99</f>
        <v>19686137.369999997</v>
      </c>
      <c r="U31" s="110"/>
      <c r="V31" s="160"/>
      <c r="W31" s="94">
        <v>1105125.6299999999</v>
      </c>
      <c r="X31" s="94"/>
      <c r="Y31" s="94"/>
      <c r="Z31" s="136">
        <v>41526</v>
      </c>
      <c r="AA31" s="157" t="s">
        <v>130</v>
      </c>
    </row>
    <row r="32" spans="1:27" ht="35.25" customHeight="1">
      <c r="A32" s="95"/>
      <c r="B32" s="98"/>
      <c r="C32" s="98"/>
      <c r="D32" s="5" t="s">
        <v>21</v>
      </c>
      <c r="E32" s="101"/>
      <c r="F32" s="57">
        <f>G32</f>
        <v>1100</v>
      </c>
      <c r="G32" s="6">
        <v>1100</v>
      </c>
      <c r="H32" s="65"/>
      <c r="I32" s="192">
        <v>1328</v>
      </c>
      <c r="J32" s="57">
        <f>K32</f>
        <v>819</v>
      </c>
      <c r="K32" s="36">
        <v>819</v>
      </c>
      <c r="L32" s="120">
        <v>1328</v>
      </c>
      <c r="M32" s="6">
        <v>1</v>
      </c>
      <c r="N32" s="6"/>
      <c r="O32" s="6">
        <v>1</v>
      </c>
      <c r="P32" s="6"/>
      <c r="Q32" s="103">
        <v>15.13</v>
      </c>
      <c r="R32" s="103">
        <v>17.48</v>
      </c>
      <c r="S32" s="111"/>
      <c r="T32" s="95">
        <v>0</v>
      </c>
      <c r="U32" s="132"/>
      <c r="V32" s="161"/>
      <c r="W32" s="95">
        <v>0</v>
      </c>
      <c r="X32" s="95"/>
      <c r="Y32" s="95"/>
      <c r="Z32" s="137"/>
      <c r="AA32" s="158"/>
    </row>
    <row r="33" spans="1:27" ht="34.5" customHeight="1">
      <c r="A33" s="96"/>
      <c r="B33" s="99"/>
      <c r="C33" s="99"/>
      <c r="D33" s="5" t="s">
        <v>23</v>
      </c>
      <c r="E33" s="102"/>
      <c r="F33" s="57">
        <f>G33</f>
        <v>900</v>
      </c>
      <c r="G33" s="6">
        <v>900</v>
      </c>
      <c r="H33" s="65"/>
      <c r="I33" s="193"/>
      <c r="J33" s="57">
        <f>K33</f>
        <v>560</v>
      </c>
      <c r="K33" s="36">
        <v>560</v>
      </c>
      <c r="L33" s="121"/>
      <c r="M33" s="6">
        <v>1</v>
      </c>
      <c r="N33" s="6"/>
      <c r="O33" s="6">
        <v>1</v>
      </c>
      <c r="P33" s="6"/>
      <c r="Q33" s="104"/>
      <c r="R33" s="104"/>
      <c r="S33" s="112"/>
      <c r="T33" s="96">
        <v>0</v>
      </c>
      <c r="U33" s="133"/>
      <c r="V33" s="162"/>
      <c r="W33" s="96">
        <v>0</v>
      </c>
      <c r="X33" s="96"/>
      <c r="Y33" s="96"/>
      <c r="Z33" s="138"/>
      <c r="AA33" s="159"/>
    </row>
    <row r="34" spans="1:27" ht="108.75" customHeight="1">
      <c r="A34" s="6">
        <v>12</v>
      </c>
      <c r="B34" s="5" t="s">
        <v>87</v>
      </c>
      <c r="C34" s="5" t="s">
        <v>29</v>
      </c>
      <c r="D34" s="5" t="s">
        <v>40</v>
      </c>
      <c r="E34" s="51" t="s">
        <v>110</v>
      </c>
      <c r="F34" s="57">
        <f>I34</f>
        <v>435</v>
      </c>
      <c r="G34" s="5"/>
      <c r="H34" s="65"/>
      <c r="I34" s="53">
        <v>435</v>
      </c>
      <c r="J34" s="57">
        <f>L34</f>
        <v>522</v>
      </c>
      <c r="K34" s="6"/>
      <c r="L34" s="75">
        <v>522</v>
      </c>
      <c r="M34" s="6"/>
      <c r="N34" s="6"/>
      <c r="O34" s="6"/>
      <c r="P34" s="6"/>
      <c r="Q34" s="7">
        <v>8.6999999999999993</v>
      </c>
      <c r="R34" s="7">
        <v>8.8000000000000007</v>
      </c>
      <c r="S34" s="8">
        <f>SUM(T34:Y34)</f>
        <v>5149876.5999999996</v>
      </c>
      <c r="T34" s="8">
        <f>4320034.52+508239.36</f>
        <v>4828273.88</v>
      </c>
      <c r="U34" s="8"/>
      <c r="V34" s="8"/>
      <c r="W34" s="8"/>
      <c r="X34" s="8"/>
      <c r="Y34" s="8">
        <v>321602.71999999997</v>
      </c>
      <c r="Z34" s="14">
        <v>41526</v>
      </c>
      <c r="AA34" s="81" t="s">
        <v>130</v>
      </c>
    </row>
    <row r="35" spans="1:27" s="29" customFormat="1" ht="108.75" customHeight="1">
      <c r="A35" s="6">
        <v>13</v>
      </c>
      <c r="B35" s="5" t="s">
        <v>127</v>
      </c>
      <c r="C35" s="5" t="s">
        <v>128</v>
      </c>
      <c r="D35" s="5" t="s">
        <v>129</v>
      </c>
      <c r="E35" s="51" t="s">
        <v>110</v>
      </c>
      <c r="F35" s="57">
        <f>G35</f>
        <v>759</v>
      </c>
      <c r="G35" s="6">
        <v>759</v>
      </c>
      <c r="H35" s="5"/>
      <c r="I35" s="53">
        <v>759</v>
      </c>
      <c r="J35" s="57">
        <f>L35</f>
        <v>752</v>
      </c>
      <c r="K35" s="6"/>
      <c r="L35" s="75">
        <v>752</v>
      </c>
      <c r="M35" s="6"/>
      <c r="N35" s="6"/>
      <c r="O35" s="6">
        <v>1</v>
      </c>
      <c r="P35" s="6"/>
      <c r="Q35" s="7">
        <v>11.2</v>
      </c>
      <c r="R35" s="7">
        <v>10</v>
      </c>
      <c r="S35" s="8">
        <f>SUM(T35:Y35)</f>
        <v>8995831</v>
      </c>
      <c r="T35" s="8">
        <f>7646456.35+899583.1</f>
        <v>8546039.4499999993</v>
      </c>
      <c r="U35" s="8"/>
      <c r="V35" s="8"/>
      <c r="W35" s="8"/>
      <c r="X35" s="8"/>
      <c r="Y35" s="8">
        <v>449791.55000000005</v>
      </c>
      <c r="Z35" s="14">
        <v>41526</v>
      </c>
      <c r="AA35" s="81" t="s">
        <v>130</v>
      </c>
    </row>
    <row r="36" spans="1:27" ht="109.5" customHeight="1">
      <c r="A36" s="6">
        <v>14</v>
      </c>
      <c r="B36" s="5" t="s">
        <v>3</v>
      </c>
      <c r="C36" s="5" t="s">
        <v>9</v>
      </c>
      <c r="D36" s="5" t="s">
        <v>4</v>
      </c>
      <c r="E36" s="51" t="s">
        <v>110</v>
      </c>
      <c r="F36" s="57">
        <f>I36</f>
        <v>108</v>
      </c>
      <c r="G36" s="5"/>
      <c r="H36" s="65"/>
      <c r="I36" s="53">
        <v>108</v>
      </c>
      <c r="J36" s="57">
        <f>L36</f>
        <v>108</v>
      </c>
      <c r="K36" s="6"/>
      <c r="L36" s="75">
        <v>108</v>
      </c>
      <c r="M36" s="6"/>
      <c r="N36" s="6"/>
      <c r="O36" s="6"/>
      <c r="P36" s="6"/>
      <c r="Q36" s="7">
        <v>1.7</v>
      </c>
      <c r="R36" s="7">
        <v>2.1</v>
      </c>
      <c r="S36" s="8">
        <f t="shared" ref="S36:S48" si="1">SUM(T36:Y36)</f>
        <v>1382677</v>
      </c>
      <c r="T36" s="8">
        <f>1175275.45+138267.7</f>
        <v>1313543.1499999999</v>
      </c>
      <c r="U36" s="8"/>
      <c r="V36" s="8"/>
      <c r="W36" s="8"/>
      <c r="X36" s="8"/>
      <c r="Y36" s="8">
        <v>69133.850000000006</v>
      </c>
      <c r="Z36" s="14">
        <v>41526</v>
      </c>
      <c r="AA36" s="81" t="s">
        <v>130</v>
      </c>
    </row>
    <row r="37" spans="1:27" ht="108.75" customHeight="1">
      <c r="A37" s="6">
        <v>15</v>
      </c>
      <c r="B37" s="5" t="s">
        <v>10</v>
      </c>
      <c r="C37" s="5" t="s">
        <v>42</v>
      </c>
      <c r="D37" s="5" t="s">
        <v>11</v>
      </c>
      <c r="E37" s="51" t="s">
        <v>112</v>
      </c>
      <c r="F37" s="60"/>
      <c r="G37" s="5"/>
      <c r="H37" s="65"/>
      <c r="I37" s="53"/>
      <c r="J37" s="57">
        <f>K37</f>
        <v>16742</v>
      </c>
      <c r="K37" s="36">
        <v>16742</v>
      </c>
      <c r="L37" s="75"/>
      <c r="M37" s="6"/>
      <c r="N37" s="6">
        <v>1</v>
      </c>
      <c r="O37" s="6"/>
      <c r="P37" s="6"/>
      <c r="Q37" s="7"/>
      <c r="R37" s="7"/>
      <c r="S37" s="8">
        <f t="shared" si="1"/>
        <v>4982000</v>
      </c>
      <c r="T37" s="8">
        <v>4721768.6825485658</v>
      </c>
      <c r="U37" s="8"/>
      <c r="V37" s="8"/>
      <c r="W37" s="8">
        <v>260231.31745143433</v>
      </c>
      <c r="X37" s="8"/>
      <c r="Y37" s="8"/>
      <c r="Z37" s="14">
        <v>41526</v>
      </c>
      <c r="AA37" s="81" t="s">
        <v>130</v>
      </c>
    </row>
    <row r="38" spans="1:27" s="22" customFormat="1" ht="107.25" customHeight="1">
      <c r="A38" s="6">
        <v>16</v>
      </c>
      <c r="B38" s="5" t="s">
        <v>49</v>
      </c>
      <c r="C38" s="5" t="s">
        <v>84</v>
      </c>
      <c r="D38" s="5" t="s">
        <v>53</v>
      </c>
      <c r="E38" s="51" t="s">
        <v>110</v>
      </c>
      <c r="F38" s="57">
        <f>I38</f>
        <v>203</v>
      </c>
      <c r="G38" s="5"/>
      <c r="H38" s="65"/>
      <c r="I38" s="53">
        <v>203</v>
      </c>
      <c r="J38" s="57">
        <f>L38</f>
        <v>123</v>
      </c>
      <c r="K38" s="6"/>
      <c r="L38" s="75">
        <v>123</v>
      </c>
      <c r="M38" s="6"/>
      <c r="N38" s="6"/>
      <c r="O38" s="6"/>
      <c r="P38" s="6"/>
      <c r="Q38" s="7">
        <v>1.95</v>
      </c>
      <c r="R38" s="7">
        <v>1.88</v>
      </c>
      <c r="S38" s="8">
        <f t="shared" si="1"/>
        <v>1426338.5</v>
      </c>
      <c r="T38" s="8">
        <f>1212387.72+142633.85</f>
        <v>1355021.57</v>
      </c>
      <c r="U38" s="8"/>
      <c r="V38" s="8"/>
      <c r="W38" s="8">
        <v>71316.929999999993</v>
      </c>
      <c r="X38" s="8"/>
      <c r="Y38" s="8"/>
      <c r="Z38" s="21">
        <v>41533</v>
      </c>
      <c r="AA38" s="81" t="s">
        <v>130</v>
      </c>
    </row>
    <row r="39" spans="1:27" ht="110.25" customHeight="1">
      <c r="A39" s="6">
        <v>17</v>
      </c>
      <c r="B39" s="5" t="s">
        <v>2</v>
      </c>
      <c r="C39" s="5" t="s">
        <v>46</v>
      </c>
      <c r="D39" s="5" t="s">
        <v>27</v>
      </c>
      <c r="E39" s="51" t="s">
        <v>111</v>
      </c>
      <c r="F39" s="60"/>
      <c r="G39" s="5"/>
      <c r="H39" s="65"/>
      <c r="I39" s="53"/>
      <c r="J39" s="57">
        <f>K39</f>
        <v>14916</v>
      </c>
      <c r="K39" s="36">
        <v>14916</v>
      </c>
      <c r="L39" s="75"/>
      <c r="M39" s="6"/>
      <c r="N39" s="6">
        <v>1</v>
      </c>
      <c r="O39" s="6"/>
      <c r="P39" s="6"/>
      <c r="Q39" s="7"/>
      <c r="R39" s="7"/>
      <c r="S39" s="8">
        <f t="shared" si="1"/>
        <v>3725800</v>
      </c>
      <c r="T39" s="8">
        <f>3145213+370025.06</f>
        <v>3515238.06</v>
      </c>
      <c r="U39" s="8"/>
      <c r="V39" s="8"/>
      <c r="W39" s="8"/>
      <c r="X39" s="8"/>
      <c r="Y39" s="8">
        <v>210561.94</v>
      </c>
      <c r="Z39" s="14">
        <v>41526</v>
      </c>
      <c r="AA39" s="81" t="s">
        <v>130</v>
      </c>
    </row>
    <row r="40" spans="1:27" s="29" customFormat="1" ht="110.25" customHeight="1">
      <c r="A40" s="6">
        <v>18</v>
      </c>
      <c r="B40" s="5" t="s">
        <v>122</v>
      </c>
      <c r="C40" s="5" t="s">
        <v>123</v>
      </c>
      <c r="D40" s="5" t="s">
        <v>124</v>
      </c>
      <c r="E40" s="51" t="s">
        <v>110</v>
      </c>
      <c r="F40" s="57">
        <f>G40</f>
        <v>354</v>
      </c>
      <c r="G40" s="6">
        <v>354</v>
      </c>
      <c r="H40" s="5"/>
      <c r="I40" s="53">
        <v>354</v>
      </c>
      <c r="J40" s="57">
        <f>L40</f>
        <v>26</v>
      </c>
      <c r="K40" s="6"/>
      <c r="L40" s="75">
        <v>26</v>
      </c>
      <c r="M40" s="6"/>
      <c r="N40" s="6"/>
      <c r="O40" s="6">
        <v>1</v>
      </c>
      <c r="P40" s="6"/>
      <c r="Q40" s="7">
        <v>5.78</v>
      </c>
      <c r="R40" s="7">
        <v>1.24</v>
      </c>
      <c r="S40" s="8">
        <f t="shared" si="1"/>
        <v>3864700</v>
      </c>
      <c r="T40" s="8">
        <f>3284995+386470</f>
        <v>3671465</v>
      </c>
      <c r="U40" s="8"/>
      <c r="V40" s="8"/>
      <c r="W40" s="8">
        <v>193235</v>
      </c>
      <c r="X40" s="8"/>
      <c r="Y40" s="8"/>
      <c r="Z40" s="21">
        <v>41526</v>
      </c>
      <c r="AA40" s="82" t="s">
        <v>130</v>
      </c>
    </row>
    <row r="41" spans="1:27" ht="108" customHeight="1">
      <c r="A41" s="6">
        <v>19</v>
      </c>
      <c r="B41" s="5" t="s">
        <v>12</v>
      </c>
      <c r="C41" s="5" t="s">
        <v>18</v>
      </c>
      <c r="D41" s="5" t="s">
        <v>13</v>
      </c>
      <c r="E41" s="51" t="s">
        <v>111</v>
      </c>
      <c r="F41" s="60"/>
      <c r="G41" s="5"/>
      <c r="H41" s="65"/>
      <c r="I41" s="54"/>
      <c r="J41" s="57">
        <f>K41</f>
        <v>50523</v>
      </c>
      <c r="K41" s="6">
        <v>50523</v>
      </c>
      <c r="L41" s="51"/>
      <c r="M41" s="6">
        <v>1</v>
      </c>
      <c r="N41" s="6"/>
      <c r="O41" s="5"/>
      <c r="P41" s="5"/>
      <c r="Q41" s="16"/>
      <c r="R41" s="16"/>
      <c r="S41" s="8">
        <f t="shared" si="1"/>
        <v>6854430.6900000004</v>
      </c>
      <c r="T41" s="8">
        <f>5826266.08+685443.07</f>
        <v>6511709.1500000004</v>
      </c>
      <c r="U41" s="31"/>
      <c r="V41" s="8"/>
      <c r="W41" s="8"/>
      <c r="X41" s="8"/>
      <c r="Y41" s="8">
        <v>342721.54</v>
      </c>
      <c r="Z41" s="21">
        <v>41526</v>
      </c>
      <c r="AA41" s="82" t="s">
        <v>130</v>
      </c>
    </row>
    <row r="42" spans="1:27" s="22" customFormat="1" ht="110.25" customHeight="1">
      <c r="A42" s="6">
        <v>20</v>
      </c>
      <c r="B42" s="5" t="s">
        <v>50</v>
      </c>
      <c r="C42" s="5" t="s">
        <v>51</v>
      </c>
      <c r="D42" s="5" t="s">
        <v>52</v>
      </c>
      <c r="E42" s="51" t="s">
        <v>110</v>
      </c>
      <c r="F42" s="58">
        <f>I42</f>
        <v>354</v>
      </c>
      <c r="G42" s="47"/>
      <c r="H42" s="67">
        <v>118</v>
      </c>
      <c r="I42" s="55">
        <v>354</v>
      </c>
      <c r="J42" s="58">
        <f>L42</f>
        <v>345</v>
      </c>
      <c r="K42" s="19"/>
      <c r="L42" s="76">
        <v>345</v>
      </c>
      <c r="M42" s="6"/>
      <c r="N42" s="6"/>
      <c r="O42" s="6"/>
      <c r="P42" s="6">
        <v>1.23</v>
      </c>
      <c r="Q42" s="20">
        <v>4.5999999999999996</v>
      </c>
      <c r="R42" s="7">
        <v>4.32</v>
      </c>
      <c r="S42" s="8">
        <f t="shared" si="1"/>
        <v>3167322.5</v>
      </c>
      <c r="T42" s="8">
        <f>2566554.22+301947.55</f>
        <v>2868501.77</v>
      </c>
      <c r="U42" s="8"/>
      <c r="V42" s="8"/>
      <c r="W42" s="8">
        <v>298820.73</v>
      </c>
      <c r="X42" s="8"/>
      <c r="Y42" s="23"/>
      <c r="Z42" s="21">
        <v>41533</v>
      </c>
      <c r="AA42" s="82" t="s">
        <v>130</v>
      </c>
    </row>
    <row r="43" spans="1:27" s="22" customFormat="1" ht="111" customHeight="1">
      <c r="A43" s="6">
        <v>21</v>
      </c>
      <c r="B43" s="5" t="s">
        <v>47</v>
      </c>
      <c r="C43" s="5" t="s">
        <v>58</v>
      </c>
      <c r="D43" s="5" t="s">
        <v>48</v>
      </c>
      <c r="E43" s="51" t="s">
        <v>111</v>
      </c>
      <c r="F43" s="60"/>
      <c r="G43" s="5"/>
      <c r="H43" s="65"/>
      <c r="I43" s="53"/>
      <c r="J43" s="57">
        <f>K43</f>
        <v>27146</v>
      </c>
      <c r="K43" s="6">
        <v>27146</v>
      </c>
      <c r="L43" s="75"/>
      <c r="M43" s="6"/>
      <c r="N43" s="6">
        <v>1</v>
      </c>
      <c r="O43" s="6"/>
      <c r="P43" s="6"/>
      <c r="Q43" s="7"/>
      <c r="R43" s="7"/>
      <c r="S43" s="8">
        <f t="shared" si="1"/>
        <v>8062981.8200000003</v>
      </c>
      <c r="T43" s="8">
        <f>6790775.59+798914.78</f>
        <v>7589690.3700000001</v>
      </c>
      <c r="U43" s="8"/>
      <c r="V43" s="8"/>
      <c r="W43" s="8">
        <v>473291.45</v>
      </c>
      <c r="X43" s="8"/>
      <c r="Y43" s="8"/>
      <c r="Z43" s="21">
        <v>41533</v>
      </c>
      <c r="AA43" s="82" t="s">
        <v>130</v>
      </c>
    </row>
    <row r="44" spans="1:27" ht="106.5" customHeight="1">
      <c r="A44" s="6">
        <v>22</v>
      </c>
      <c r="B44" s="5" t="s">
        <v>56</v>
      </c>
      <c r="C44" s="5" t="s">
        <v>125</v>
      </c>
      <c r="D44" s="5" t="s">
        <v>28</v>
      </c>
      <c r="E44" s="51" t="s">
        <v>110</v>
      </c>
      <c r="F44" s="57">
        <f>G44</f>
        <v>500</v>
      </c>
      <c r="G44" s="6">
        <v>500</v>
      </c>
      <c r="H44" s="65"/>
      <c r="I44" s="53" t="s">
        <v>85</v>
      </c>
      <c r="J44" s="57" t="str">
        <f>L44</f>
        <v>65</v>
      </c>
      <c r="K44" s="6"/>
      <c r="L44" s="75" t="s">
        <v>86</v>
      </c>
      <c r="M44" s="6"/>
      <c r="N44" s="6"/>
      <c r="O44" s="6">
        <v>1</v>
      </c>
      <c r="P44" s="6"/>
      <c r="Q44" s="44" t="s">
        <v>59</v>
      </c>
      <c r="R44" s="44" t="s">
        <v>60</v>
      </c>
      <c r="S44" s="8">
        <f t="shared" si="1"/>
        <v>3112781</v>
      </c>
      <c r="T44" s="35">
        <v>2957141.95</v>
      </c>
      <c r="U44" s="8"/>
      <c r="V44" s="35"/>
      <c r="W44" s="35"/>
      <c r="X44" s="35"/>
      <c r="Y44" s="35">
        <v>155639.04999999999</v>
      </c>
      <c r="Z44" s="21">
        <v>41526</v>
      </c>
      <c r="AA44" s="82" t="s">
        <v>130</v>
      </c>
    </row>
    <row r="45" spans="1:27" ht="106.5" customHeight="1">
      <c r="A45" s="6">
        <v>23</v>
      </c>
      <c r="B45" s="5" t="s">
        <v>57</v>
      </c>
      <c r="C45" s="5" t="s">
        <v>126</v>
      </c>
      <c r="D45" s="5" t="s">
        <v>39</v>
      </c>
      <c r="E45" s="51" t="s">
        <v>110</v>
      </c>
      <c r="F45" s="57">
        <f>I45</f>
        <v>94</v>
      </c>
      <c r="G45" s="5"/>
      <c r="H45" s="65"/>
      <c r="I45" s="53">
        <v>94</v>
      </c>
      <c r="J45" s="57">
        <f>L45</f>
        <v>70</v>
      </c>
      <c r="K45" s="6"/>
      <c r="L45" s="75">
        <v>70</v>
      </c>
      <c r="M45" s="6"/>
      <c r="N45" s="6"/>
      <c r="O45" s="6"/>
      <c r="P45" s="6"/>
      <c r="Q45" s="7">
        <v>1.8</v>
      </c>
      <c r="R45" s="7">
        <v>2.23</v>
      </c>
      <c r="S45" s="8">
        <f t="shared" si="1"/>
        <v>1401103.9999999998</v>
      </c>
      <c r="T45" s="8">
        <f>1190938.4+140110.4</f>
        <v>1331048.7999999998</v>
      </c>
      <c r="U45" s="8"/>
      <c r="V45" s="8"/>
      <c r="W45" s="8">
        <v>70055.199999999997</v>
      </c>
      <c r="X45" s="8"/>
      <c r="Y45" s="8"/>
      <c r="Z45" s="21">
        <v>41526</v>
      </c>
      <c r="AA45" s="82" t="s">
        <v>130</v>
      </c>
    </row>
    <row r="46" spans="1:27" s="29" customFormat="1" ht="106.5" customHeight="1">
      <c r="A46" s="6">
        <v>24</v>
      </c>
      <c r="B46" s="5" t="s">
        <v>119</v>
      </c>
      <c r="C46" s="5" t="s">
        <v>120</v>
      </c>
      <c r="D46" s="5" t="s">
        <v>121</v>
      </c>
      <c r="E46" s="51" t="s">
        <v>110</v>
      </c>
      <c r="F46" s="57">
        <f>I46</f>
        <v>941</v>
      </c>
      <c r="G46" s="5"/>
      <c r="H46" s="5"/>
      <c r="I46" s="53">
        <v>941</v>
      </c>
      <c r="J46" s="57">
        <f>L46</f>
        <v>855</v>
      </c>
      <c r="K46" s="6"/>
      <c r="L46" s="75">
        <v>855</v>
      </c>
      <c r="M46" s="6"/>
      <c r="N46" s="6"/>
      <c r="O46" s="6"/>
      <c r="P46" s="6"/>
      <c r="Q46" s="7">
        <v>14.85</v>
      </c>
      <c r="R46" s="7">
        <v>12.22</v>
      </c>
      <c r="S46" s="8">
        <f t="shared" si="1"/>
        <v>9315600</v>
      </c>
      <c r="T46" s="8">
        <f>7913020.37+930943.57</f>
        <v>8843963.9399999995</v>
      </c>
      <c r="U46" s="8"/>
      <c r="V46" s="8"/>
      <c r="W46" s="8"/>
      <c r="X46" s="8"/>
      <c r="Y46" s="8">
        <v>471636.06</v>
      </c>
      <c r="Z46" s="21">
        <v>41526</v>
      </c>
      <c r="AA46" s="82" t="s">
        <v>130</v>
      </c>
    </row>
    <row r="47" spans="1:27" ht="108" customHeight="1">
      <c r="A47" s="6">
        <v>25</v>
      </c>
      <c r="B47" s="5" t="s">
        <v>54</v>
      </c>
      <c r="C47" s="5" t="s">
        <v>61</v>
      </c>
      <c r="D47" s="5" t="s">
        <v>8</v>
      </c>
      <c r="E47" s="51" t="s">
        <v>111</v>
      </c>
      <c r="F47" s="60"/>
      <c r="G47" s="5"/>
      <c r="H47" s="65"/>
      <c r="I47" s="83"/>
      <c r="J47" s="57">
        <f>K47</f>
        <v>108491</v>
      </c>
      <c r="K47" s="6">
        <v>108491</v>
      </c>
      <c r="L47" s="84"/>
      <c r="M47" s="6">
        <v>1</v>
      </c>
      <c r="N47" s="6"/>
      <c r="O47" s="6"/>
      <c r="P47" s="6"/>
      <c r="Q47" s="85"/>
      <c r="R47" s="85"/>
      <c r="S47" s="8">
        <f t="shared" si="1"/>
        <v>15400000</v>
      </c>
      <c r="T47" s="8">
        <f>13090000+1540000</f>
        <v>14630000</v>
      </c>
      <c r="U47" s="8"/>
      <c r="V47" s="8"/>
      <c r="W47" s="8"/>
      <c r="X47" s="8"/>
      <c r="Y47" s="8">
        <v>770000</v>
      </c>
      <c r="Z47" s="21">
        <v>41533</v>
      </c>
      <c r="AA47" s="82" t="s">
        <v>130</v>
      </c>
    </row>
    <row r="48" spans="1:27" s="29" customFormat="1" ht="104.25" customHeight="1" thickBot="1">
      <c r="A48" s="6">
        <v>26</v>
      </c>
      <c r="B48" s="5" t="s">
        <v>54</v>
      </c>
      <c r="C48" s="5" t="s">
        <v>82</v>
      </c>
      <c r="D48" s="5" t="s">
        <v>8</v>
      </c>
      <c r="E48" s="50" t="s">
        <v>110</v>
      </c>
      <c r="F48" s="61">
        <f>I48</f>
        <v>2127</v>
      </c>
      <c r="G48" s="56"/>
      <c r="H48" s="68"/>
      <c r="I48" s="86">
        <v>2127</v>
      </c>
      <c r="J48" s="61">
        <f>L48</f>
        <v>865</v>
      </c>
      <c r="K48" s="87"/>
      <c r="L48" s="88">
        <v>865</v>
      </c>
      <c r="M48" s="6"/>
      <c r="N48" s="6"/>
      <c r="O48" s="6"/>
      <c r="P48" s="6"/>
      <c r="Q48" s="7">
        <v>30.29</v>
      </c>
      <c r="R48" s="7">
        <v>14.3</v>
      </c>
      <c r="S48" s="8">
        <f t="shared" si="1"/>
        <v>16943440</v>
      </c>
      <c r="T48" s="8">
        <f>14401924+1694344</f>
        <v>16096268</v>
      </c>
      <c r="U48" s="8"/>
      <c r="V48" s="8"/>
      <c r="W48" s="8"/>
      <c r="X48" s="8"/>
      <c r="Y48" s="8">
        <v>847172</v>
      </c>
      <c r="Z48" s="21">
        <v>41533</v>
      </c>
      <c r="AA48" s="82" t="s">
        <v>130</v>
      </c>
    </row>
    <row r="49" spans="1:27" s="22" customFormat="1" ht="20.25" customHeight="1" thickTop="1">
      <c r="A49" s="183" t="s">
        <v>80</v>
      </c>
      <c r="B49" s="184"/>
      <c r="C49" s="184"/>
      <c r="D49" s="184"/>
      <c r="E49" s="185"/>
      <c r="F49" s="59">
        <f t="shared" ref="F49:T49" si="2">SUM(F20:F48)</f>
        <v>21868</v>
      </c>
      <c r="G49" s="59">
        <f t="shared" si="2"/>
        <v>14281</v>
      </c>
      <c r="H49" s="59">
        <f t="shared" si="2"/>
        <v>118</v>
      </c>
      <c r="I49" s="59">
        <f t="shared" si="2"/>
        <v>12296</v>
      </c>
      <c r="J49" s="59">
        <f t="shared" si="2"/>
        <v>324799</v>
      </c>
      <c r="K49" s="59">
        <f t="shared" si="2"/>
        <v>319163</v>
      </c>
      <c r="L49" s="59">
        <f t="shared" si="2"/>
        <v>8772</v>
      </c>
      <c r="M49" s="92">
        <f t="shared" si="2"/>
        <v>7</v>
      </c>
      <c r="N49" s="92">
        <f t="shared" si="2"/>
        <v>5</v>
      </c>
      <c r="O49" s="92">
        <f t="shared" si="2"/>
        <v>8</v>
      </c>
      <c r="P49" s="92">
        <f t="shared" si="2"/>
        <v>1.23</v>
      </c>
      <c r="Q49" s="92">
        <f t="shared" si="2"/>
        <v>173.73999999999998</v>
      </c>
      <c r="R49" s="92">
        <f t="shared" si="2"/>
        <v>145.76000000000002</v>
      </c>
      <c r="S49" s="93">
        <f t="shared" si="2"/>
        <v>190118138.89999998</v>
      </c>
      <c r="T49" s="93">
        <f t="shared" si="2"/>
        <v>179687624.81425896</v>
      </c>
      <c r="U49" s="93"/>
      <c r="V49" s="93"/>
      <c r="W49" s="93">
        <f>SUM(W20:W48)</f>
        <v>3887965.7374514346</v>
      </c>
      <c r="X49" s="93"/>
      <c r="Y49" s="93">
        <f>SUM(Y20:Y48)</f>
        <v>6542548.3482895866</v>
      </c>
      <c r="Z49" s="150"/>
      <c r="AA49" s="151"/>
    </row>
    <row r="50" spans="1:27">
      <c r="M50" s="89"/>
      <c r="N50" s="89"/>
      <c r="O50" s="89"/>
      <c r="P50" s="89"/>
      <c r="Q50" s="89"/>
      <c r="R50" s="89"/>
      <c r="S50" s="90"/>
      <c r="T50" s="90"/>
      <c r="U50" s="89"/>
      <c r="V50" s="89"/>
      <c r="W50" s="90"/>
      <c r="X50" s="90"/>
      <c r="Y50" s="90"/>
    </row>
    <row r="51" spans="1:27" ht="15.75">
      <c r="B51" s="175" t="s">
        <v>101</v>
      </c>
      <c r="C51" s="182"/>
      <c r="D51" s="182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38"/>
      <c r="T51" s="38"/>
      <c r="U51" s="38"/>
      <c r="V51" s="38"/>
      <c r="W51" s="38"/>
      <c r="X51" s="38"/>
      <c r="Y51" s="38"/>
    </row>
    <row r="52" spans="1:27" ht="15.75">
      <c r="B52" s="175" t="s">
        <v>102</v>
      </c>
      <c r="C52" s="175"/>
      <c r="D52" s="175"/>
      <c r="S52" s="91"/>
      <c r="T52" s="38"/>
    </row>
    <row r="53" spans="1:27" ht="15.75">
      <c r="B53" s="175" t="s">
        <v>116</v>
      </c>
      <c r="C53" s="175"/>
      <c r="D53" s="175"/>
      <c r="T53" s="38"/>
    </row>
    <row r="54" spans="1:27">
      <c r="T54" s="38"/>
    </row>
  </sheetData>
  <mergeCells count="70">
    <mergeCell ref="B53:D53"/>
    <mergeCell ref="M15:R16"/>
    <mergeCell ref="M17:M19"/>
    <mergeCell ref="R32:R33"/>
    <mergeCell ref="T31:T33"/>
    <mergeCell ref="I32:I33"/>
    <mergeCell ref="Q17:Q19"/>
    <mergeCell ref="R17:R19"/>
    <mergeCell ref="N17:N19"/>
    <mergeCell ref="O17:O19"/>
    <mergeCell ref="B52:D52"/>
    <mergeCell ref="C15:C19"/>
    <mergeCell ref="A15:A19"/>
    <mergeCell ref="B51:D51"/>
    <mergeCell ref="A49:E49"/>
    <mergeCell ref="B15:B19"/>
    <mergeCell ref="Z49:AA49"/>
    <mergeCell ref="D15:D19"/>
    <mergeCell ref="E15:E19"/>
    <mergeCell ref="U18:U19"/>
    <mergeCell ref="AA31:AA33"/>
    <mergeCell ref="V31:V33"/>
    <mergeCell ref="W28:W29"/>
    <mergeCell ref="AA28:AA29"/>
    <mergeCell ref="Z28:Z29"/>
    <mergeCell ref="S28:S29"/>
    <mergeCell ref="T28:T29"/>
    <mergeCell ref="U28:U29"/>
    <mergeCell ref="S16:S19"/>
    <mergeCell ref="Z15:Z19"/>
    <mergeCell ref="T16:U16"/>
    <mergeCell ref="T17:T19"/>
    <mergeCell ref="W1:AA1"/>
    <mergeCell ref="W2:AA2"/>
    <mergeCell ref="W3:AA3"/>
    <mergeCell ref="X28:X29"/>
    <mergeCell ref="U31:U33"/>
    <mergeCell ref="X31:X33"/>
    <mergeCell ref="A5:AA5"/>
    <mergeCell ref="Z31:Z33"/>
    <mergeCell ref="Y28:Y29"/>
    <mergeCell ref="U17:Y17"/>
    <mergeCell ref="V28:V29"/>
    <mergeCell ref="Y31:Y33"/>
    <mergeCell ref="A8:AA8"/>
    <mergeCell ref="J17:L18"/>
    <mergeCell ref="F17:I18"/>
    <mergeCell ref="P17:P19"/>
    <mergeCell ref="W4:AA4"/>
    <mergeCell ref="A13:AA13"/>
    <mergeCell ref="AA15:AA19"/>
    <mergeCell ref="A6:AA6"/>
    <mergeCell ref="L32:L33"/>
    <mergeCell ref="A31:A33"/>
    <mergeCell ref="C31:C33"/>
    <mergeCell ref="A10:AA10"/>
    <mergeCell ref="A12:AA12"/>
    <mergeCell ref="A11:AA11"/>
    <mergeCell ref="S15:Y15"/>
    <mergeCell ref="A28:A29"/>
    <mergeCell ref="B28:B29"/>
    <mergeCell ref="C28:C29"/>
    <mergeCell ref="E28:E29"/>
    <mergeCell ref="W31:W33"/>
    <mergeCell ref="B31:B33"/>
    <mergeCell ref="E31:E33"/>
    <mergeCell ref="Q32:Q33"/>
    <mergeCell ref="V16:Y16"/>
    <mergeCell ref="V18:Y18"/>
    <mergeCell ref="S31:S33"/>
  </mergeCells>
  <pageMargins left="0.11811023622047245" right="0" top="0.9055118110236221" bottom="0.59055118110236227" header="0.31496062992125984" footer="0.39370078740157483"/>
  <pageSetup paperSize="9" scale="54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5:H9"/>
  <sheetViews>
    <sheetView zoomScale="115" zoomScaleNormal="115" workbookViewId="0">
      <selection activeCell="E10" sqref="E10"/>
    </sheetView>
  </sheetViews>
  <sheetFormatPr defaultRowHeight="15"/>
  <cols>
    <col min="4" max="4" width="14" customWidth="1"/>
    <col min="5" max="5" width="18.42578125" bestFit="1" customWidth="1"/>
    <col min="7" max="7" width="18.42578125" bestFit="1" customWidth="1"/>
    <col min="8" max="8" width="17.28515625" bestFit="1" customWidth="1"/>
  </cols>
  <sheetData>
    <row r="5" spans="4:8">
      <c r="D5" s="40">
        <v>474500</v>
      </c>
      <c r="E5">
        <v>95</v>
      </c>
      <c r="G5" s="34">
        <f>D5*E6/E5</f>
        <v>424552.63157894736</v>
      </c>
      <c r="H5" s="34">
        <f>D5*10/95</f>
        <v>49947.368421052633</v>
      </c>
    </row>
    <row r="6" spans="4:8">
      <c r="D6" s="41"/>
      <c r="E6">
        <v>85</v>
      </c>
    </row>
    <row r="7" spans="4:8">
      <c r="D7" s="41"/>
      <c r="E7">
        <v>10</v>
      </c>
      <c r="G7" s="34">
        <f>D5*E6/E5</f>
        <v>424552.63157894736</v>
      </c>
      <c r="H7" s="34">
        <f>D5*E7/E5</f>
        <v>49947.368421052633</v>
      </c>
    </row>
    <row r="8" spans="4:8">
      <c r="D8" s="41"/>
    </row>
    <row r="9" spans="4:8">
      <c r="D9" s="43">
        <v>2347500</v>
      </c>
      <c r="E9" s="39">
        <v>215000000</v>
      </c>
      <c r="G9" s="39">
        <f>E9*85/95</f>
        <v>192368421.05263159</v>
      </c>
      <c r="H9" s="39">
        <f>E9*10/95</f>
        <v>22631578.947368421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k.trakniene</dc:creator>
  <cp:lastModifiedBy>r.zemaitiene</cp:lastModifiedBy>
  <cp:lastPrinted>2014-04-11T08:26:55Z</cp:lastPrinted>
  <dcterms:created xsi:type="dcterms:W3CDTF">2013-02-22T13:17:23Z</dcterms:created>
  <dcterms:modified xsi:type="dcterms:W3CDTF">2014-04-11T10:43:12Z</dcterms:modified>
</cp:coreProperties>
</file>