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405" windowWidth="21570" windowHeight="8175"/>
  </bookViews>
  <sheets>
    <sheet name="nauja redakcija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2" l="1"/>
  <c r="Q44" i="2" l="1"/>
  <c r="Q43" i="2" l="1"/>
  <c r="D32" i="2" l="1"/>
  <c r="K30" i="2" l="1"/>
  <c r="L23" i="2"/>
  <c r="M23" i="2"/>
  <c r="R43" i="2"/>
  <c r="J32" i="2" l="1"/>
  <c r="I32" i="2"/>
  <c r="H32" i="2"/>
  <c r="G32" i="2"/>
  <c r="F32" i="2"/>
  <c r="E32" i="2"/>
  <c r="P15" i="2" l="1"/>
  <c r="O15" i="2"/>
  <c r="P36" i="2"/>
  <c r="O36" i="2"/>
  <c r="K18" i="2"/>
  <c r="K17" i="2"/>
  <c r="K16" i="2"/>
  <c r="J15" i="2"/>
  <c r="J23" i="2" s="1"/>
  <c r="I15" i="2"/>
  <c r="I23" i="2" s="1"/>
  <c r="H15" i="2"/>
  <c r="H23" i="2" s="1"/>
  <c r="G15" i="2"/>
  <c r="G23" i="2" s="1"/>
  <c r="F15" i="2"/>
  <c r="F23" i="2" s="1"/>
  <c r="E15" i="2"/>
  <c r="E23" i="2" s="1"/>
  <c r="D15" i="2"/>
  <c r="D23" i="2" s="1"/>
  <c r="Q25" i="2" l="1"/>
  <c r="R25" i="2" s="1"/>
  <c r="Q24" i="2"/>
  <c r="R24" i="2" s="1"/>
  <c r="R44" i="2"/>
  <c r="Q42" i="2"/>
  <c r="R42" i="2" s="1"/>
  <c r="G48" i="2"/>
  <c r="K23" i="2"/>
  <c r="Q23" i="2" s="1"/>
  <c r="K15" i="2"/>
  <c r="Q26" i="2"/>
  <c r="R26" i="2" s="1"/>
  <c r="Q27" i="2" l="1"/>
  <c r="Q22" i="2" s="1"/>
  <c r="K32" i="2"/>
  <c r="Q32" i="2" s="1"/>
  <c r="R23" i="2"/>
  <c r="R27" i="2" l="1"/>
  <c r="R32" i="2"/>
  <c r="R22" i="2"/>
  <c r="R45" i="2" l="1"/>
</calcChain>
</file>

<file path=xl/sharedStrings.xml><?xml version="1.0" encoding="utf-8"?>
<sst xmlns="http://schemas.openxmlformats.org/spreadsheetml/2006/main" count="109" uniqueCount="99">
  <si>
    <t>Teritorinė ligonių kasa</t>
  </si>
  <si>
    <t>Asmens sveikatos priežiūros įstaigos (ASPĮ) pavadinimas</t>
  </si>
  <si>
    <t>Pagrindinės įstaigos indentifikacinis numeris (ID)</t>
  </si>
  <si>
    <t>Unikalus ASPĮ ID</t>
  </si>
  <si>
    <t>Ataskaitinis laikotarpis</t>
  </si>
  <si>
    <t xml:space="preserve">Balo vertė lygi </t>
  </si>
  <si>
    <t>Eil. Nr.</t>
  </si>
  <si>
    <t>Mokėjimo suma</t>
  </si>
  <si>
    <t xml:space="preserve">&lt; 1 m. </t>
  </si>
  <si>
    <t xml:space="preserve">&gt; 65 m. </t>
  </si>
  <si>
    <t xml:space="preserve">iš viso </t>
  </si>
  <si>
    <t xml:space="preserve"> kaimo gyventojų skaičius</t>
  </si>
  <si>
    <t>1.</t>
  </si>
  <si>
    <t>PIRMINĖ AMBULATORINĖ ASMENS SVEIKATOS PRIEŽIŪRA (PAASP)</t>
  </si>
  <si>
    <t>1.2.</t>
  </si>
  <si>
    <t>x</t>
  </si>
  <si>
    <t>1.3.</t>
  </si>
  <si>
    <t>1.3.1.</t>
  </si>
  <si>
    <t>1.3.2.</t>
  </si>
  <si>
    <t>1.3.3.</t>
  </si>
  <si>
    <t>1.3.4.</t>
  </si>
  <si>
    <t>1.3.5.</t>
  </si>
  <si>
    <t>PAASP bazinio mokėjimo suma, iš jos:</t>
  </si>
  <si>
    <t>2.</t>
  </si>
  <si>
    <t>2.1.</t>
  </si>
  <si>
    <t>2.2.</t>
  </si>
  <si>
    <t>2.3.</t>
  </si>
  <si>
    <t>Bendrosios praktikos gydytojų odontologų skaičius</t>
  </si>
  <si>
    <t>3.</t>
  </si>
  <si>
    <t>PIRMINĖ AMBULATORINĖ PSICHIKOS SVEIKATOS PRIEŽIŪRA (PAPSP)</t>
  </si>
  <si>
    <t>3.1.</t>
  </si>
  <si>
    <t>3.2.</t>
  </si>
  <si>
    <t>3.3.</t>
  </si>
  <si>
    <t>Darbuotojų skaičius, iš jų:</t>
  </si>
  <si>
    <t>3.3.1.</t>
  </si>
  <si>
    <t xml:space="preserve">suaugusiujų psichiatrai           </t>
  </si>
  <si>
    <t>3.3.2.</t>
  </si>
  <si>
    <t xml:space="preserve">vaikų ir paauglių psichiatrai                               </t>
  </si>
  <si>
    <t>psichologai</t>
  </si>
  <si>
    <t>psichikos sveikatos slaugytojai</t>
  </si>
  <si>
    <t>socialiniai darbuotojai</t>
  </si>
  <si>
    <t>PAPSP bazinio mokėjimo suma, iš jos:</t>
  </si>
  <si>
    <t>4.</t>
  </si>
  <si>
    <t>Pastabos:      1. Vieno gyventojo PAASP paslaugų metinės bazinės kainos 1 balas lygus 1 Eur.</t>
  </si>
  <si>
    <t>Gydytojai (darbuotojai)</t>
  </si>
  <si>
    <t>gyventojų, turinčių specialųjį nuolatinės slaugos poreikį, skaičius</t>
  </si>
  <si>
    <t>BAZINIO MOKĖJIMO SUMA, IŠ VISO</t>
  </si>
  <si>
    <t>chirurgo (-ų)</t>
  </si>
  <si>
    <t xml:space="preserve">                    6. Ataskaitoje nurodomas faktiškai ataskaitinį laikotarpį paslaugas teikusių specialistų ir jų užimamų etatų skaičius.</t>
  </si>
  <si>
    <t>1.2.1.</t>
  </si>
  <si>
    <t>1.2.2.</t>
  </si>
  <si>
    <t>1.2.3.</t>
  </si>
  <si>
    <t>1.2.4.</t>
  </si>
  <si>
    <t>1.2.5.</t>
  </si>
  <si>
    <t>1.2.6.</t>
  </si>
  <si>
    <t>3.2.1.</t>
  </si>
  <si>
    <t>3.2.2.</t>
  </si>
  <si>
    <t>3.2.3.</t>
  </si>
  <si>
    <t>3.2.4.</t>
  </si>
  <si>
    <t>3.2.5.</t>
  </si>
  <si>
    <t xml:space="preserve"> BAZINIO MOKĖJIMO UŽ PIRMINĖS AMBULATORINĖS ASMENS SVEIKATOS PRIEŽIŪROS PASLAUGAS ATASKAITA</t>
  </si>
  <si>
    <t xml:space="preserve">1–4 m. </t>
  </si>
  <si>
    <t xml:space="preserve">5–6 m. </t>
  </si>
  <si>
    <t xml:space="preserve">7–17 m. </t>
  </si>
  <si>
    <t xml:space="preserve">18–49 m. </t>
  </si>
  <si>
    <t xml:space="preserve">50–65 m. </t>
  </si>
  <si>
    <t>asmenų skaičius</t>
  </si>
  <si>
    <t>etatų 
skaičius</t>
  </si>
  <si>
    <t>balais</t>
  </si>
  <si>
    <t>eurais</t>
  </si>
  <si>
    <t>šeimos gydytojo (-ų)</t>
  </si>
  <si>
    <t>vaikų ligų gydytojo (-ų) (pediatro (-ų))</t>
  </si>
  <si>
    <t>vidaus ligų gydytojo (-ų) (terapeuto (-ų))</t>
  </si>
  <si>
    <t>akušerio (-ių)-ginekologo (-ų)</t>
  </si>
  <si>
    <t>slaugytojo (-ų) ir akušerio (-ių)</t>
  </si>
  <si>
    <t xml:space="preserve">Priedas už įstaigos akreditaciją teikti šeimos gydytojo paslaugas </t>
  </si>
  <si>
    <t>Apdraustųjų skaičius</t>
  </si>
  <si>
    <t>.</t>
  </si>
  <si>
    <t xml:space="preserve">Įstaigos vadovas arba jo įgaliotas asmuo </t>
  </si>
  <si>
    <t>(Vardas, pavardė)</t>
  </si>
  <si>
    <t xml:space="preserve">Sumos pokytis, atsižvelgiant į slaugytojų, akušerių ir gydytojų užimamų etatų santykį </t>
  </si>
  <si>
    <t xml:space="preserve">                    3. Slaugytojų, akušerių ir gydytojų užimamų etatų santykis.</t>
  </si>
  <si>
    <t xml:space="preserve">                    5. Gyventojo, jeigu PAASP įstaiga ankstesniais metais buvo akredituota teikti šeimos gydytojo paslaugą, PAASP bazinė kaina didinama 1 balu, balą prilyginant 1 Eur.</t>
  </si>
  <si>
    <t xml:space="preserve">                    7. Gyventojų, turinčių specialųjį nuolatinės slaugos poreikį (SP-1), skaičius ataskaitinio laikotarpio paskutinės dienos Duomenų analizės ir visuomenės informavimo posistemio duomenimis.</t>
  </si>
  <si>
    <t>Jei ASPĮ akredituota, žymima TAIP:</t>
  </si>
  <si>
    <t>PIRMINĖ AMBULATORINĖ ODONTOLOGINĖ ASMENS SVEIKATOS PRIEŽIŪRA (PAOASP)</t>
  </si>
  <si>
    <t>Savivaldybė, kuriai priklauso ASPĮ</t>
  </si>
  <si>
    <t>Prirašytieji gyventojai</t>
  </si>
  <si>
    <t>kaimo gyvenamųjų vietovių bei miestų, kurių gyventojų skaičius neviršija 3 tūkstančių, gyventojų skaičius</t>
  </si>
  <si>
    <t>Suma už prirašytus gyventojus pagal amžiaus grupes</t>
  </si>
  <si>
    <t xml:space="preserve">Priedas už šeimos gydytojų prirašytus gyventojus </t>
  </si>
  <si>
    <t xml:space="preserve">Priedas už šeimos gydytojų prirašytus gyventojus, turinčius specialųjį nuolatinės slaugos poreikį </t>
  </si>
  <si>
    <t xml:space="preserve">Suma už prirašytus gyventojus </t>
  </si>
  <si>
    <t>Sumos pokytis, atsižvelgiant į maksimalaus prirašytų gyventojų skaičiaus viršijimą</t>
  </si>
  <si>
    <t xml:space="preserve">                    4. Gyventojo, prirašyto prie šeimos gydytojo, PAASP metinė bazinė kaina didinama 0,64 balo, balą prilyginant 1 Eur.</t>
  </si>
  <si>
    <t>Apdraustų privalomuoju sveikatos draudimu gyventojų (toliau – apdraustieji) skaičius, iš jų prirašytų prie:</t>
  </si>
  <si>
    <t xml:space="preserve">PAOASP bazinio mokėjimo suma už prirašytus gyventojus </t>
  </si>
  <si>
    <t xml:space="preserve">                    2. Sumos, kuria didinama kiekvieno prirašyto kaimo gyvenamųjų vietovių ir miestų, kurių gyventojų skaičius neviršija 3 tūkstančių, gyventojo PAASP paslaugų metinė bazinė kaina, 1 balas lygus 1 Eur.</t>
  </si>
  <si>
    <t>Forma Nr. 01-PAASP patvirtinta Valstybinės ligonių kasos prie Sveikatos apsaugos ministerijos direktoriaus 2007 m. birželio 1 d. įsakymu Nr. 1K-87 (Valstybinės ligonių kasos prie Sveikatos apsaugos ministerijos direktoriaus 2018 m. vasario 7 d. įsakymo Nr. 1K-41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</si>
</sst>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€&quot;"/>
    <numFmt numFmtId="165" formatCode="0.00000"/>
    <numFmt numFmtId="166" formatCode="General;General;;@"/>
    <numFmt numFmtId="167" formatCode="0.00;0.00;;@"/>
    <numFmt numFmtId="168" formatCode="#,##0.0"/>
    <numFmt numFmtId="169" formatCode="\+0.00;\-0.00;;@"/>
  </numFmts>
  <fonts count="18" x14ac:knownFonts="1">
    <font>
      <sz val="11"/>
      <color theme="1"/>
      <name val="Calibri"/>
      <family val="2"/>
      <charset val="186"/>
      <scheme val="minor"/>
    </font>
    <font>
      <sz val="10"/>
      <name val="Times New Roman Baltic"/>
      <charset val="186"/>
    </font>
    <font>
      <sz val="12"/>
      <name val="Times New Roman Baltic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FF0000"/>
      <name val="Times New Roman Baltic"/>
      <charset val="186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 Baltic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Arial"/>
      <family val="2"/>
      <charset val="186"/>
    </font>
    <font>
      <sz val="12"/>
      <color rgb="FF000000"/>
      <name val="Times New Roman"/>
      <family val="1"/>
      <charset val="186"/>
    </font>
    <font>
      <vertAlign val="superscript"/>
      <sz val="12"/>
      <color rgb="FF00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gray0625">
        <fgColor theme="8" tint="-0.24994659260841701"/>
        <bgColor indexed="65"/>
      </patternFill>
    </fill>
    <fill>
      <patternFill patternType="gray0625">
        <fgColor theme="8" tint="0.3999145481734672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181">
    <xf numFmtId="0" fontId="0" fillId="0" borderId="0" xfId="0"/>
    <xf numFmtId="0" fontId="2" fillId="0" borderId="0" xfId="1" applyFont="1" applyProtection="1"/>
    <xf numFmtId="0" fontId="3" fillId="0" borderId="0" xfId="0" applyFont="1" applyAlignment="1">
      <alignment horizontal="right" vertical="center"/>
    </xf>
    <xf numFmtId="0" fontId="2" fillId="0" borderId="0" xfId="1" applyFont="1" applyBorder="1" applyProtection="1"/>
    <xf numFmtId="0" fontId="3" fillId="0" borderId="0" xfId="0" applyFont="1"/>
    <xf numFmtId="0" fontId="2" fillId="0" borderId="0" xfId="1" applyFont="1" applyAlignment="1" applyProtection="1">
      <alignment vertical="top" wrapText="1"/>
    </xf>
    <xf numFmtId="0" fontId="5" fillId="0" borderId="0" xfId="1" applyFont="1" applyProtection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4" fillId="0" borderId="10" xfId="2" applyFont="1" applyBorder="1" applyAlignment="1" applyProtection="1">
      <alignment horizontal="center" vertical="center" wrapText="1"/>
    </xf>
    <xf numFmtId="0" fontId="9" fillId="0" borderId="10" xfId="2" applyFont="1" applyBorder="1" applyAlignment="1" applyProtection="1">
      <alignment horizontal="center" vertical="center" wrapText="1"/>
    </xf>
    <xf numFmtId="0" fontId="4" fillId="0" borderId="12" xfId="2" applyFont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5" xfId="2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4" fontId="3" fillId="0" borderId="19" xfId="0" applyNumberFormat="1" applyFont="1" applyBorder="1" applyAlignment="1">
      <alignment horizontal="left" vertical="center"/>
    </xf>
    <xf numFmtId="3" fontId="3" fillId="5" borderId="20" xfId="0" applyNumberFormat="1" applyFont="1" applyFill="1" applyBorder="1" applyAlignment="1">
      <alignment horizontal="center" vertical="center"/>
    </xf>
    <xf numFmtId="4" fontId="3" fillId="5" borderId="2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4" fontId="3" fillId="0" borderId="3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4" fontId="3" fillId="5" borderId="20" xfId="0" applyNumberFormat="1" applyFont="1" applyFill="1" applyBorder="1" applyAlignment="1">
      <alignment horizontal="center"/>
    </xf>
    <xf numFmtId="3" fontId="3" fillId="5" borderId="20" xfId="0" applyNumberFormat="1" applyFont="1" applyFill="1" applyBorder="1" applyAlignment="1">
      <alignment horizontal="center"/>
    </xf>
    <xf numFmtId="14" fontId="3" fillId="0" borderId="19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3" fillId="0" borderId="0" xfId="0" applyFont="1" applyBorder="1"/>
    <xf numFmtId="0" fontId="10" fillId="0" borderId="0" xfId="2" applyFont="1" applyBorder="1" applyAlignment="1" applyProtection="1"/>
    <xf numFmtId="0" fontId="10" fillId="0" borderId="0" xfId="2" applyFont="1" applyFill="1" applyBorder="1" applyAlignment="1" applyProtection="1">
      <alignment horizontal="right"/>
    </xf>
    <xf numFmtId="0" fontId="10" fillId="0" borderId="0" xfId="2" applyFont="1" applyBorder="1" applyAlignment="1" applyProtection="1">
      <alignment horizontal="right"/>
    </xf>
    <xf numFmtId="0" fontId="10" fillId="0" borderId="0" xfId="2" applyFont="1" applyFill="1" applyBorder="1" applyProtection="1">
      <protection locked="0"/>
    </xf>
    <xf numFmtId="0" fontId="10" fillId="0" borderId="0" xfId="2" applyFont="1" applyBorder="1" applyProtection="1">
      <protection locked="0"/>
    </xf>
    <xf numFmtId="0" fontId="10" fillId="0" borderId="0" xfId="2" applyFont="1" applyBorder="1" applyAlignment="1" applyProtection="1">
      <alignment vertical="top"/>
    </xf>
    <xf numFmtId="0" fontId="3" fillId="4" borderId="0" xfId="0" applyFont="1" applyFill="1" applyBorder="1"/>
    <xf numFmtId="0" fontId="10" fillId="0" borderId="0" xfId="2" applyFont="1" applyFill="1" applyBorder="1" applyAlignment="1" applyProtection="1">
      <alignment vertical="top"/>
    </xf>
    <xf numFmtId="0" fontId="2" fillId="0" borderId="0" xfId="1" applyFont="1" applyFill="1" applyBorder="1" applyAlignment="1">
      <alignment horizontal="center"/>
    </xf>
    <xf numFmtId="0" fontId="10" fillId="0" borderId="0" xfId="2" applyFont="1" applyBorder="1" applyAlignment="1" applyProtection="1">
      <alignment horizontal="left"/>
    </xf>
    <xf numFmtId="0" fontId="10" fillId="0" borderId="0" xfId="2" applyFont="1" applyBorder="1" applyProtection="1"/>
    <xf numFmtId="0" fontId="10" fillId="0" borderId="0" xfId="2" applyFont="1" applyFill="1" applyBorder="1" applyProtection="1"/>
    <xf numFmtId="0" fontId="2" fillId="0" borderId="0" xfId="1" applyFont="1" applyFill="1" applyBorder="1"/>
    <xf numFmtId="0" fontId="2" fillId="0" borderId="0" xfId="1" applyFont="1" applyFill="1" applyBorder="1" applyProtection="1"/>
    <xf numFmtId="0" fontId="5" fillId="0" borderId="0" xfId="1" applyFont="1" applyFill="1" applyBorder="1" applyAlignment="1">
      <alignment horizontal="left"/>
    </xf>
    <xf numFmtId="0" fontId="4" fillId="0" borderId="14" xfId="2" applyFont="1" applyBorder="1" applyAlignment="1" applyProtection="1">
      <alignment horizontal="center" vertical="center" wrapText="1"/>
    </xf>
    <xf numFmtId="0" fontId="12" fillId="0" borderId="36" xfId="2" applyFont="1" applyBorder="1" applyAlignment="1" applyProtection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top" wrapText="1"/>
    </xf>
    <xf numFmtId="0" fontId="2" fillId="0" borderId="0" xfId="1" applyFont="1" applyBorder="1" applyAlignment="1" applyProtection="1">
      <alignment vertical="center"/>
    </xf>
    <xf numFmtId="164" fontId="3" fillId="0" borderId="0" xfId="0" applyNumberFormat="1" applyFont="1" applyAlignment="1">
      <alignment horizontal="center" vertical="center"/>
    </xf>
    <xf numFmtId="14" fontId="2" fillId="0" borderId="0" xfId="1" applyNumberFormat="1" applyFont="1" applyProtection="1"/>
    <xf numFmtId="14" fontId="3" fillId="0" borderId="0" xfId="0" applyNumberFormat="1" applyFont="1"/>
    <xf numFmtId="166" fontId="7" fillId="4" borderId="20" xfId="0" applyNumberFormat="1" applyFont="1" applyFill="1" applyBorder="1" applyAlignment="1">
      <alignment horizontal="center" vertical="center" wrapText="1"/>
    </xf>
    <xf numFmtId="166" fontId="7" fillId="4" borderId="10" xfId="0" applyNumberFormat="1" applyFont="1" applyFill="1" applyBorder="1" applyAlignment="1">
      <alignment horizontal="center" vertical="center" wrapText="1"/>
    </xf>
    <xf numFmtId="166" fontId="7" fillId="4" borderId="20" xfId="0" applyNumberFormat="1" applyFont="1" applyFill="1" applyBorder="1" applyAlignment="1">
      <alignment horizontal="center" vertical="center"/>
    </xf>
    <xf numFmtId="166" fontId="3" fillId="4" borderId="20" xfId="0" applyNumberFormat="1" applyFont="1" applyFill="1" applyBorder="1" applyAlignment="1">
      <alignment horizontal="center"/>
    </xf>
    <xf numFmtId="167" fontId="7" fillId="4" borderId="20" xfId="0" applyNumberFormat="1" applyFont="1" applyFill="1" applyBorder="1" applyAlignment="1">
      <alignment horizontal="right"/>
    </xf>
    <xf numFmtId="167" fontId="7" fillId="4" borderId="31" xfId="0" applyNumberFormat="1" applyFont="1" applyFill="1" applyBorder="1" applyAlignment="1">
      <alignment horizontal="right"/>
    </xf>
    <xf numFmtId="167" fontId="7" fillId="4" borderId="20" xfId="0" applyNumberFormat="1" applyFont="1" applyFill="1" applyBorder="1" applyAlignment="1">
      <alignment horizontal="right" vertical="center"/>
    </xf>
    <xf numFmtId="167" fontId="7" fillId="4" borderId="31" xfId="0" applyNumberFormat="1" applyFont="1" applyFill="1" applyBorder="1" applyAlignment="1">
      <alignment horizontal="right" vertical="center"/>
    </xf>
    <xf numFmtId="168" fontId="3" fillId="5" borderId="20" xfId="0" applyNumberFormat="1" applyFont="1" applyFill="1" applyBorder="1" applyAlignment="1">
      <alignment horizontal="center" vertical="center"/>
    </xf>
    <xf numFmtId="167" fontId="7" fillId="4" borderId="20" xfId="0" applyNumberFormat="1" applyFont="1" applyFill="1" applyBorder="1" applyAlignment="1">
      <alignment horizontal="center" vertical="center"/>
    </xf>
    <xf numFmtId="167" fontId="7" fillId="4" borderId="14" xfId="0" applyNumberFormat="1" applyFont="1" applyFill="1" applyBorder="1" applyAlignment="1">
      <alignment horizontal="right" vertical="center"/>
    </xf>
    <xf numFmtId="167" fontId="7" fillId="4" borderId="15" xfId="0" applyNumberFormat="1" applyFont="1" applyFill="1" applyBorder="1" applyAlignment="1">
      <alignment horizontal="right" vertical="center"/>
    </xf>
    <xf numFmtId="167" fontId="3" fillId="4" borderId="20" xfId="0" applyNumberFormat="1" applyFont="1" applyFill="1" applyBorder="1" applyAlignment="1">
      <alignment horizontal="center"/>
    </xf>
    <xf numFmtId="169" fontId="7" fillId="4" borderId="37" xfId="0" applyNumberFormat="1" applyFont="1" applyFill="1" applyBorder="1" applyAlignment="1">
      <alignment horizontal="right" vertical="center"/>
    </xf>
    <xf numFmtId="169" fontId="9" fillId="4" borderId="36" xfId="0" applyNumberFormat="1" applyFont="1" applyFill="1" applyBorder="1" applyAlignment="1">
      <alignment horizontal="right"/>
    </xf>
    <xf numFmtId="169" fontId="9" fillId="4" borderId="36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3" fillId="0" borderId="1" xfId="0" applyFont="1" applyBorder="1"/>
    <xf numFmtId="0" fontId="17" fillId="0" borderId="0" xfId="0" applyFont="1" applyAlignment="1">
      <alignment vertical="center"/>
    </xf>
    <xf numFmtId="0" fontId="8" fillId="0" borderId="0" xfId="3"/>
    <xf numFmtId="0" fontId="15" fillId="0" borderId="1" xfId="3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3" borderId="2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2" fillId="0" borderId="1" xfId="1" applyFont="1" applyBorder="1" applyAlignment="1" applyProtection="1">
      <alignment horizontal="left" vertical="center"/>
    </xf>
    <xf numFmtId="0" fontId="2" fillId="0" borderId="30" xfId="1" applyFont="1" applyBorder="1" applyAlignment="1" applyProtection="1">
      <alignment horizontal="left" vertical="center"/>
    </xf>
    <xf numFmtId="49" fontId="2" fillId="0" borderId="30" xfId="1" applyNumberFormat="1" applyFont="1" applyBorder="1" applyAlignment="1" applyProtection="1">
      <alignment horizontal="left" vertical="center"/>
    </xf>
    <xf numFmtId="0" fontId="1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3" xfId="2" applyFont="1" applyBorder="1" applyAlignment="1" applyProtection="1">
      <alignment horizontal="center" vertical="center" wrapText="1"/>
    </xf>
    <xf numFmtId="0" fontId="9" fillId="0" borderId="4" xfId="2" applyFont="1" applyBorder="1" applyAlignment="1" applyProtection="1">
      <alignment horizontal="center" vertical="center" wrapText="1"/>
    </xf>
    <xf numFmtId="0" fontId="9" fillId="0" borderId="8" xfId="2" applyFont="1" applyBorder="1" applyAlignment="1" applyProtection="1">
      <alignment horizontal="center" vertical="center" wrapText="1"/>
    </xf>
    <xf numFmtId="0" fontId="9" fillId="0" borderId="9" xfId="2" applyFont="1" applyBorder="1" applyAlignment="1" applyProtection="1">
      <alignment horizontal="center" vertical="center" wrapText="1"/>
    </xf>
    <xf numFmtId="0" fontId="9" fillId="0" borderId="16" xfId="2" applyFont="1" applyBorder="1" applyAlignment="1" applyProtection="1">
      <alignment horizontal="center" vertical="center"/>
    </xf>
    <xf numFmtId="0" fontId="9" fillId="0" borderId="17" xfId="2" applyFont="1" applyBorder="1" applyAlignment="1" applyProtection="1">
      <alignment horizontal="center" vertical="center"/>
    </xf>
    <xf numFmtId="0" fontId="9" fillId="0" borderId="44" xfId="2" applyFont="1" applyBorder="1" applyAlignment="1" applyProtection="1">
      <alignment horizontal="center" vertical="center"/>
    </xf>
    <xf numFmtId="0" fontId="9" fillId="0" borderId="5" xfId="2" applyFont="1" applyBorder="1" applyAlignment="1" applyProtection="1">
      <alignment horizontal="center" vertical="center" wrapText="1"/>
    </xf>
    <xf numFmtId="0" fontId="9" fillId="0" borderId="6" xfId="2" applyFont="1" applyBorder="1" applyAlignment="1" applyProtection="1">
      <alignment horizontal="center" vertical="center" wrapText="1"/>
    </xf>
    <xf numFmtId="0" fontId="11" fillId="0" borderId="3" xfId="2" applyFont="1" applyBorder="1" applyAlignment="1" applyProtection="1">
      <alignment horizontal="center" vertical="center" wrapText="1"/>
    </xf>
    <xf numFmtId="0" fontId="11" fillId="0" borderId="4" xfId="2" applyFont="1" applyBorder="1" applyAlignment="1" applyProtection="1">
      <alignment horizontal="center" vertical="center" wrapText="1"/>
    </xf>
    <xf numFmtId="0" fontId="4" fillId="0" borderId="14" xfId="2" applyFont="1" applyBorder="1" applyAlignment="1" applyProtection="1">
      <alignment horizontal="center" vertical="center" wrapText="1"/>
    </xf>
    <xf numFmtId="0" fontId="14" fillId="0" borderId="16" xfId="2" applyFont="1" applyBorder="1" applyAlignment="1" applyProtection="1">
      <alignment horizontal="center" vertical="center" wrapText="1"/>
    </xf>
    <xf numFmtId="0" fontId="14" fillId="0" borderId="17" xfId="2" applyFont="1" applyBorder="1" applyAlignment="1" applyProtection="1">
      <alignment horizontal="center" vertical="center" wrapText="1"/>
    </xf>
    <xf numFmtId="0" fontId="14" fillId="0" borderId="18" xfId="2" applyFont="1" applyBorder="1" applyAlignment="1" applyProtection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7" fillId="0" borderId="39" xfId="0" applyFont="1" applyFill="1" applyBorder="1" applyAlignment="1">
      <alignment horizontal="right" vertical="center"/>
    </xf>
    <xf numFmtId="0" fontId="7" fillId="0" borderId="40" xfId="0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right" vertical="center"/>
    </xf>
    <xf numFmtId="3" fontId="4" fillId="5" borderId="10" xfId="0" applyNumberFormat="1" applyFont="1" applyFill="1" applyBorder="1" applyAlignment="1">
      <alignment horizontal="center" vertical="center" wrapText="1"/>
    </xf>
    <xf numFmtId="3" fontId="4" fillId="5" borderId="11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right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10" fillId="0" borderId="20" xfId="1" applyFont="1" applyBorder="1" applyAlignment="1" applyProtection="1">
      <alignment horizontal="right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14" fontId="3" fillId="0" borderId="42" xfId="0" applyNumberFormat="1" applyFont="1" applyBorder="1" applyAlignment="1">
      <alignment horizontal="center" vertical="top"/>
    </xf>
    <xf numFmtId="14" fontId="3" fillId="0" borderId="40" xfId="0" applyNumberFormat="1" applyFont="1" applyBorder="1" applyAlignment="1">
      <alignment horizontal="center" vertical="top"/>
    </xf>
    <xf numFmtId="14" fontId="3" fillId="0" borderId="43" xfId="0" applyNumberFormat="1" applyFont="1" applyBorder="1" applyAlignment="1">
      <alignment horizontal="center" vertical="top"/>
    </xf>
    <xf numFmtId="0" fontId="3" fillId="3" borderId="2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7" fillId="0" borderId="21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3" fillId="0" borderId="20" xfId="0" applyFont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20" xfId="2" applyFont="1" applyBorder="1" applyAlignment="1" applyProtection="1">
      <alignment horizontal="right" vertical="center" wrapText="1"/>
    </xf>
    <xf numFmtId="0" fontId="4" fillId="0" borderId="20" xfId="2" applyFont="1" applyFill="1" applyBorder="1" applyAlignment="1" applyProtection="1">
      <alignment horizontal="right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</cellXfs>
  <cellStyles count="4">
    <cellStyle name="Įprastas" xfId="0" builtinId="0"/>
    <cellStyle name="Įprastas 2" xfId="3"/>
    <cellStyle name="Normal_F_VLK 01ek" xfId="2"/>
    <cellStyle name="Normal_Klaipedos_I amb-prisirase gyv s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abSelected="1" topLeftCell="D1" zoomScaleNormal="100" workbookViewId="0">
      <selection activeCell="H7" sqref="H1:H1048576"/>
    </sheetView>
  </sheetViews>
  <sheetFormatPr defaultColWidth="8.85546875" defaultRowHeight="15.75" x14ac:dyDescent="0.25"/>
  <cols>
    <col min="1" max="1" width="7.140625" style="4" customWidth="1"/>
    <col min="2" max="2" width="8.85546875" style="4" customWidth="1"/>
    <col min="3" max="3" width="36.28515625" style="4" customWidth="1"/>
    <col min="4" max="6" width="9.85546875" style="4" customWidth="1"/>
    <col min="7" max="7" width="11.42578125" style="4" customWidth="1"/>
    <col min="8" max="10" width="10.85546875" style="4" customWidth="1"/>
    <col min="11" max="11" width="12.140625" style="4" customWidth="1"/>
    <col min="12" max="12" width="13.5703125" style="4" customWidth="1"/>
    <col min="13" max="13" width="17.140625" style="4" customWidth="1"/>
    <col min="14" max="14" width="17" style="4" customWidth="1"/>
    <col min="15" max="15" width="13.7109375" style="4" customWidth="1"/>
    <col min="16" max="16" width="14" style="4" customWidth="1"/>
    <col min="17" max="17" width="12.85546875" style="4" customWidth="1"/>
    <col min="18" max="18" width="13.5703125" style="4" customWidth="1"/>
    <col min="19" max="21" width="8.85546875" style="4"/>
    <col min="22" max="22" width="11" style="4" bestFit="1" customWidth="1"/>
    <col min="23" max="23" width="21.85546875" style="4" customWidth="1"/>
    <col min="24" max="24" width="12.85546875" style="4" bestFit="1" customWidth="1"/>
    <col min="25" max="16384" width="8.85546875" style="4"/>
  </cols>
  <sheetData>
    <row r="1" spans="1:26" s="1" customFormat="1" ht="15.75" customHeight="1" x14ac:dyDescent="0.25">
      <c r="D1" s="2" t="s">
        <v>0</v>
      </c>
      <c r="E1" s="83"/>
      <c r="F1" s="83"/>
      <c r="G1" s="83"/>
      <c r="H1" s="83"/>
      <c r="I1" s="83"/>
      <c r="J1" s="53"/>
      <c r="K1" s="53"/>
      <c r="L1" s="3"/>
      <c r="O1" s="79" t="s">
        <v>98</v>
      </c>
      <c r="P1" s="79"/>
      <c r="Q1" s="79"/>
      <c r="R1" s="79"/>
      <c r="S1" s="4"/>
      <c r="T1" s="4"/>
      <c r="U1" s="4"/>
      <c r="V1" s="4"/>
      <c r="W1" s="4"/>
      <c r="X1" s="5"/>
      <c r="Y1" s="5"/>
      <c r="Z1" s="5"/>
    </row>
    <row r="2" spans="1:26" s="1" customFormat="1" x14ac:dyDescent="0.25">
      <c r="B2" s="6"/>
      <c r="D2" s="2" t="s">
        <v>1</v>
      </c>
      <c r="E2" s="84"/>
      <c r="F2" s="84"/>
      <c r="G2" s="84"/>
      <c r="H2" s="84"/>
      <c r="I2" s="84"/>
      <c r="J2" s="53"/>
      <c r="K2" s="53"/>
      <c r="L2" s="3"/>
      <c r="M2" s="7"/>
      <c r="N2" s="52"/>
      <c r="O2" s="79"/>
      <c r="P2" s="79"/>
      <c r="Q2" s="79"/>
      <c r="R2" s="79"/>
      <c r="S2" s="4"/>
      <c r="T2" s="4"/>
      <c r="U2" s="4"/>
      <c r="V2" s="4"/>
      <c r="W2" s="4"/>
      <c r="X2" s="5"/>
      <c r="Y2" s="5"/>
      <c r="Z2" s="5"/>
    </row>
    <row r="3" spans="1:26" s="1" customFormat="1" x14ac:dyDescent="0.25">
      <c r="B3" s="6"/>
      <c r="D3" s="2" t="s">
        <v>3</v>
      </c>
      <c r="E3" s="84"/>
      <c r="F3" s="84"/>
      <c r="G3" s="84"/>
      <c r="H3" s="84"/>
      <c r="I3" s="84"/>
      <c r="J3" s="53"/>
      <c r="K3" s="53"/>
      <c r="L3" s="3"/>
      <c r="M3" s="7"/>
      <c r="N3" s="52"/>
      <c r="O3" s="79"/>
      <c r="P3" s="79"/>
      <c r="Q3" s="79"/>
      <c r="R3" s="79"/>
      <c r="S3" s="4"/>
      <c r="T3" s="4"/>
      <c r="U3" s="4"/>
      <c r="V3" s="4"/>
      <c r="W3" s="4"/>
    </row>
    <row r="4" spans="1:26" s="1" customFormat="1" x14ac:dyDescent="0.25">
      <c r="B4" s="6"/>
      <c r="D4" s="2" t="s">
        <v>2</v>
      </c>
      <c r="E4" s="84"/>
      <c r="F4" s="84"/>
      <c r="G4" s="84"/>
      <c r="H4" s="84"/>
      <c r="I4" s="84"/>
      <c r="J4" s="53"/>
      <c r="K4" s="53"/>
      <c r="L4" s="3"/>
      <c r="M4" s="7"/>
      <c r="N4" s="52"/>
      <c r="O4" s="79"/>
      <c r="P4" s="79"/>
      <c r="Q4" s="79"/>
      <c r="R4" s="79"/>
      <c r="S4" s="4"/>
      <c r="T4" s="4"/>
      <c r="U4" s="4"/>
      <c r="V4" s="4"/>
      <c r="W4" s="4"/>
    </row>
    <row r="5" spans="1:26" s="1" customFormat="1" x14ac:dyDescent="0.25">
      <c r="B5" s="6"/>
      <c r="D5" s="2" t="s">
        <v>86</v>
      </c>
      <c r="E5" s="84"/>
      <c r="F5" s="84"/>
      <c r="G5" s="84"/>
      <c r="H5" s="84"/>
      <c r="I5" s="84"/>
      <c r="J5" s="53"/>
      <c r="K5" s="53"/>
      <c r="L5" s="3"/>
      <c r="M5" s="7"/>
      <c r="N5" s="52"/>
      <c r="O5" s="79"/>
      <c r="P5" s="79"/>
      <c r="Q5" s="79"/>
      <c r="R5" s="79"/>
      <c r="S5" s="4"/>
      <c r="T5" s="4"/>
      <c r="U5" s="4"/>
      <c r="V5" s="4"/>
      <c r="W5" s="4"/>
    </row>
    <row r="6" spans="1:26" s="1" customFormat="1" x14ac:dyDescent="0.25">
      <c r="B6" s="6"/>
      <c r="D6" s="2" t="s">
        <v>4</v>
      </c>
      <c r="E6" s="85"/>
      <c r="F6" s="85"/>
      <c r="G6" s="85"/>
      <c r="H6" s="85"/>
      <c r="I6" s="85"/>
      <c r="J6" s="53"/>
      <c r="K6" s="53"/>
      <c r="L6" s="3"/>
      <c r="M6" s="7"/>
      <c r="N6" s="7"/>
      <c r="O6" s="52"/>
      <c r="P6" s="52"/>
      <c r="Q6" s="52"/>
      <c r="R6" s="52"/>
      <c r="S6" s="4"/>
      <c r="T6" s="4"/>
      <c r="U6" s="4"/>
      <c r="V6" s="4"/>
      <c r="W6" s="4"/>
      <c r="X6" s="55"/>
    </row>
    <row r="7" spans="1:26" x14ac:dyDescent="0.25">
      <c r="M7" s="7"/>
      <c r="N7" s="7"/>
      <c r="O7" s="52"/>
      <c r="P7" s="52"/>
      <c r="Q7" s="52"/>
      <c r="R7" s="52"/>
      <c r="X7" s="56"/>
    </row>
    <row r="8" spans="1:26" ht="18" customHeight="1" x14ac:dyDescent="0.25">
      <c r="M8" s="7"/>
      <c r="N8" s="7"/>
      <c r="O8" s="8"/>
      <c r="P8" s="8"/>
      <c r="Q8" s="8"/>
      <c r="R8" s="8"/>
    </row>
    <row r="9" spans="1:26" ht="18.75" x14ac:dyDescent="0.3">
      <c r="A9" s="86" t="s">
        <v>60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0" spans="1:26" ht="16.5" thickBot="1" x14ac:dyDescent="0.3">
      <c r="O10" s="9"/>
      <c r="P10" s="9"/>
      <c r="Q10" s="2" t="s">
        <v>5</v>
      </c>
      <c r="R10" s="54">
        <v>1</v>
      </c>
    </row>
    <row r="11" spans="1:26" ht="21.6" customHeight="1" x14ac:dyDescent="0.25">
      <c r="A11" s="87" t="s">
        <v>6</v>
      </c>
      <c r="B11" s="89"/>
      <c r="C11" s="90"/>
      <c r="D11" s="93" t="s">
        <v>87</v>
      </c>
      <c r="E11" s="94"/>
      <c r="F11" s="94"/>
      <c r="G11" s="94"/>
      <c r="H11" s="94"/>
      <c r="I11" s="94"/>
      <c r="J11" s="94"/>
      <c r="K11" s="94"/>
      <c r="L11" s="94"/>
      <c r="M11" s="94"/>
      <c r="N11" s="95"/>
      <c r="O11" s="98" t="s">
        <v>44</v>
      </c>
      <c r="P11" s="99"/>
      <c r="Q11" s="96" t="s">
        <v>7</v>
      </c>
      <c r="R11" s="97"/>
    </row>
    <row r="12" spans="1:26" ht="99.75" customHeight="1" thickBot="1" x14ac:dyDescent="0.3">
      <c r="A12" s="88"/>
      <c r="B12" s="91"/>
      <c r="C12" s="92"/>
      <c r="D12" s="10" t="s">
        <v>8</v>
      </c>
      <c r="E12" s="10" t="s">
        <v>61</v>
      </c>
      <c r="F12" s="10" t="s">
        <v>62</v>
      </c>
      <c r="G12" s="10" t="s">
        <v>63</v>
      </c>
      <c r="H12" s="10" t="s">
        <v>64</v>
      </c>
      <c r="I12" s="10" t="s">
        <v>65</v>
      </c>
      <c r="J12" s="10" t="s">
        <v>9</v>
      </c>
      <c r="K12" s="11" t="s">
        <v>10</v>
      </c>
      <c r="L12" s="10" t="s">
        <v>11</v>
      </c>
      <c r="M12" s="10" t="s">
        <v>88</v>
      </c>
      <c r="N12" s="10" t="s">
        <v>45</v>
      </c>
      <c r="O12" s="50" t="s">
        <v>66</v>
      </c>
      <c r="P12" s="50" t="s">
        <v>67</v>
      </c>
      <c r="Q12" s="10" t="s">
        <v>68</v>
      </c>
      <c r="R12" s="12" t="s">
        <v>69</v>
      </c>
    </row>
    <row r="13" spans="1:26" ht="14.25" customHeight="1" thickBot="1" x14ac:dyDescent="0.3">
      <c r="A13" s="13">
        <v>1</v>
      </c>
      <c r="B13" s="100">
        <v>2</v>
      </c>
      <c r="C13" s="100"/>
      <c r="D13" s="49">
        <v>3</v>
      </c>
      <c r="E13" s="49">
        <v>4</v>
      </c>
      <c r="F13" s="49">
        <v>5</v>
      </c>
      <c r="G13" s="49">
        <v>6</v>
      </c>
      <c r="H13" s="49">
        <v>7</v>
      </c>
      <c r="I13" s="49">
        <v>8</v>
      </c>
      <c r="J13" s="49">
        <v>9</v>
      </c>
      <c r="K13" s="49">
        <v>10</v>
      </c>
      <c r="L13" s="49">
        <v>11</v>
      </c>
      <c r="M13" s="49">
        <v>12</v>
      </c>
      <c r="N13" s="49">
        <v>13</v>
      </c>
      <c r="O13" s="49">
        <v>14</v>
      </c>
      <c r="P13" s="49">
        <v>15</v>
      </c>
      <c r="Q13" s="49">
        <v>16</v>
      </c>
      <c r="R13" s="14">
        <v>17</v>
      </c>
    </row>
    <row r="14" spans="1:26" ht="18.600000000000001" customHeight="1" x14ac:dyDescent="0.25">
      <c r="A14" s="15" t="s">
        <v>12</v>
      </c>
      <c r="B14" s="101" t="s">
        <v>13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3"/>
    </row>
    <row r="15" spans="1:26" s="18" customFormat="1" ht="48.75" customHeight="1" x14ac:dyDescent="0.25">
      <c r="A15" s="17" t="s">
        <v>14</v>
      </c>
      <c r="B15" s="134" t="s">
        <v>95</v>
      </c>
      <c r="C15" s="134"/>
      <c r="D15" s="57">
        <f>+D16+D17</f>
        <v>0</v>
      </c>
      <c r="E15" s="57">
        <f>+E16+E17</f>
        <v>0</v>
      </c>
      <c r="F15" s="57">
        <f>+F16+F17</f>
        <v>0</v>
      </c>
      <c r="G15" s="57">
        <f>+G16+G17</f>
        <v>0</v>
      </c>
      <c r="H15" s="57">
        <f>+H16+H18</f>
        <v>0</v>
      </c>
      <c r="I15" s="57">
        <f t="shared" ref="I15:J15" si="0">+I16+I18</f>
        <v>0</v>
      </c>
      <c r="J15" s="57">
        <f t="shared" si="0"/>
        <v>0</v>
      </c>
      <c r="K15" s="57">
        <f>SUM(D15:J15)</f>
        <v>0</v>
      </c>
      <c r="L15" s="21"/>
      <c r="M15" s="21"/>
      <c r="N15" s="21"/>
      <c r="O15" s="59">
        <f>O16+O17+O18+O19+O20</f>
        <v>0</v>
      </c>
      <c r="P15" s="59">
        <f>P16+P17+P18+P19+P20</f>
        <v>0</v>
      </c>
      <c r="Q15" s="151"/>
      <c r="R15" s="152"/>
      <c r="W15" s="19"/>
    </row>
    <row r="16" spans="1:26" x14ac:dyDescent="0.25">
      <c r="A16" s="20" t="s">
        <v>49</v>
      </c>
      <c r="B16" s="166" t="s">
        <v>70</v>
      </c>
      <c r="C16" s="166"/>
      <c r="D16" s="21"/>
      <c r="E16" s="21"/>
      <c r="F16" s="21"/>
      <c r="G16" s="21"/>
      <c r="H16" s="21"/>
      <c r="I16" s="21"/>
      <c r="J16" s="21"/>
      <c r="K16" s="57">
        <f t="shared" ref="K16:K18" si="1">SUM(D16:J16)</f>
        <v>0</v>
      </c>
      <c r="L16" s="80" t="s">
        <v>15</v>
      </c>
      <c r="M16" s="81"/>
      <c r="N16" s="82"/>
      <c r="O16" s="21"/>
      <c r="P16" s="65"/>
      <c r="Q16" s="151"/>
      <c r="R16" s="152"/>
    </row>
    <row r="17" spans="1:18" x14ac:dyDescent="0.25">
      <c r="A17" s="16" t="s">
        <v>50</v>
      </c>
      <c r="B17" s="170" t="s">
        <v>71</v>
      </c>
      <c r="C17" s="170"/>
      <c r="D17" s="21"/>
      <c r="E17" s="21"/>
      <c r="F17" s="21"/>
      <c r="G17" s="21"/>
      <c r="H17" s="158" t="s">
        <v>15</v>
      </c>
      <c r="I17" s="159"/>
      <c r="J17" s="160"/>
      <c r="K17" s="57">
        <f t="shared" si="1"/>
        <v>0</v>
      </c>
      <c r="L17" s="151"/>
      <c r="M17" s="167"/>
      <c r="N17" s="168"/>
      <c r="O17" s="21"/>
      <c r="P17" s="65"/>
      <c r="Q17" s="151"/>
      <c r="R17" s="152"/>
    </row>
    <row r="18" spans="1:18" x14ac:dyDescent="0.25">
      <c r="A18" s="16" t="s">
        <v>51</v>
      </c>
      <c r="B18" s="170" t="s">
        <v>72</v>
      </c>
      <c r="C18" s="170"/>
      <c r="D18" s="80" t="s">
        <v>15</v>
      </c>
      <c r="E18" s="81"/>
      <c r="F18" s="81"/>
      <c r="G18" s="82"/>
      <c r="H18" s="21"/>
      <c r="I18" s="21"/>
      <c r="J18" s="21"/>
      <c r="K18" s="58">
        <f t="shared" si="1"/>
        <v>0</v>
      </c>
      <c r="L18" s="151"/>
      <c r="M18" s="167"/>
      <c r="N18" s="168"/>
      <c r="O18" s="21"/>
      <c r="P18" s="65"/>
      <c r="Q18" s="151"/>
      <c r="R18" s="152"/>
    </row>
    <row r="19" spans="1:18" x14ac:dyDescent="0.25">
      <c r="A19" s="16" t="s">
        <v>52</v>
      </c>
      <c r="B19" s="171" t="s">
        <v>73</v>
      </c>
      <c r="C19" s="171"/>
      <c r="D19" s="172" t="s">
        <v>15</v>
      </c>
      <c r="E19" s="173"/>
      <c r="F19" s="173"/>
      <c r="G19" s="173"/>
      <c r="H19" s="173"/>
      <c r="I19" s="173"/>
      <c r="J19" s="173"/>
      <c r="K19" s="174"/>
      <c r="L19" s="151"/>
      <c r="M19" s="167"/>
      <c r="N19" s="168"/>
      <c r="O19" s="21"/>
      <c r="P19" s="65"/>
      <c r="Q19" s="151"/>
      <c r="R19" s="152"/>
    </row>
    <row r="20" spans="1:18" x14ac:dyDescent="0.25">
      <c r="A20" s="16" t="s">
        <v>53</v>
      </c>
      <c r="B20" s="171" t="s">
        <v>47</v>
      </c>
      <c r="C20" s="171"/>
      <c r="D20" s="175"/>
      <c r="E20" s="176"/>
      <c r="F20" s="176"/>
      <c r="G20" s="176"/>
      <c r="H20" s="176"/>
      <c r="I20" s="176"/>
      <c r="J20" s="176"/>
      <c r="K20" s="177"/>
      <c r="L20" s="151"/>
      <c r="M20" s="167"/>
      <c r="N20" s="168"/>
      <c r="O20" s="21"/>
      <c r="P20" s="65"/>
      <c r="Q20" s="151"/>
      <c r="R20" s="152"/>
    </row>
    <row r="21" spans="1:18" x14ac:dyDescent="0.25">
      <c r="A21" s="16" t="s">
        <v>54</v>
      </c>
      <c r="B21" s="171" t="s">
        <v>74</v>
      </c>
      <c r="C21" s="171"/>
      <c r="D21" s="178"/>
      <c r="E21" s="179"/>
      <c r="F21" s="179"/>
      <c r="G21" s="179"/>
      <c r="H21" s="179"/>
      <c r="I21" s="179"/>
      <c r="J21" s="179"/>
      <c r="K21" s="180"/>
      <c r="L21" s="120"/>
      <c r="M21" s="169"/>
      <c r="N21" s="121"/>
      <c r="O21" s="21"/>
      <c r="P21" s="65"/>
      <c r="Q21" s="120"/>
      <c r="R21" s="153"/>
    </row>
    <row r="22" spans="1:18" x14ac:dyDescent="0.25">
      <c r="A22" s="16" t="s">
        <v>16</v>
      </c>
      <c r="B22" s="163" t="s">
        <v>22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61">
        <f>SUM(Q23:Q27)</f>
        <v>0</v>
      </c>
      <c r="R22" s="62">
        <f>+Q22*$R$10</f>
        <v>0</v>
      </c>
    </row>
    <row r="23" spans="1:18" ht="32.25" customHeight="1" x14ac:dyDescent="0.25">
      <c r="A23" s="20" t="s">
        <v>17</v>
      </c>
      <c r="B23" s="154" t="s">
        <v>89</v>
      </c>
      <c r="C23" s="156"/>
      <c r="D23" s="66">
        <f>ROUND(D15*110.9/12,2)</f>
        <v>0</v>
      </c>
      <c r="E23" s="66">
        <f>ROUND(E15*63.41/12,2)</f>
        <v>0</v>
      </c>
      <c r="F23" s="66">
        <f>ROUND(F15*48.57/12,2)</f>
        <v>0</v>
      </c>
      <c r="G23" s="66">
        <f>ROUND(G15*32.39/12,2)</f>
        <v>0</v>
      </c>
      <c r="H23" s="66">
        <f>ROUND(H15*22.76/12,2)</f>
        <v>0</v>
      </c>
      <c r="I23" s="66">
        <f>ROUND(I15*35.94/12,2)</f>
        <v>0</v>
      </c>
      <c r="J23" s="66">
        <f>ROUND(J15*41.78/12,2)</f>
        <v>0</v>
      </c>
      <c r="K23" s="66">
        <f>+SUM(D23:J23)</f>
        <v>0</v>
      </c>
      <c r="L23" s="66">
        <f>+ROUND(L15*13.66/12,2)</f>
        <v>0</v>
      </c>
      <c r="M23" s="66">
        <f>+ROUND(M15*13.66/12,2)</f>
        <v>0</v>
      </c>
      <c r="N23" s="158" t="s">
        <v>15</v>
      </c>
      <c r="O23" s="159"/>
      <c r="P23" s="160"/>
      <c r="Q23" s="63">
        <f>IF(O15&lt;=0,0,K23+L23+M23)</f>
        <v>0</v>
      </c>
      <c r="R23" s="64">
        <f>+Q23*$R$10</f>
        <v>0</v>
      </c>
    </row>
    <row r="24" spans="1:18" x14ac:dyDescent="0.25">
      <c r="A24" s="20" t="s">
        <v>18</v>
      </c>
      <c r="B24" s="107" t="s">
        <v>90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61">
        <f>IF(O15&lt;=0,0,ROUND(K16*0.64/12,2))</f>
        <v>0</v>
      </c>
      <c r="R24" s="64">
        <f t="shared" ref="R24:R27" si="2">+Q24*$R$10</f>
        <v>0</v>
      </c>
    </row>
    <row r="25" spans="1:18" x14ac:dyDescent="0.25">
      <c r="A25" s="20" t="s">
        <v>19</v>
      </c>
      <c r="B25" s="107" t="s">
        <v>91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9"/>
      <c r="Q25" s="61">
        <f>IF(O15&lt;=0,0,ROUND(15.62*N15/12,2))</f>
        <v>0</v>
      </c>
      <c r="R25" s="64">
        <f t="shared" si="2"/>
        <v>0</v>
      </c>
    </row>
    <row r="26" spans="1:18" x14ac:dyDescent="0.25">
      <c r="A26" s="20" t="s">
        <v>20</v>
      </c>
      <c r="B26" s="107" t="s">
        <v>75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61" t="s">
        <v>84</v>
      </c>
      <c r="M26" s="161"/>
      <c r="N26" s="161"/>
      <c r="O26" s="162"/>
      <c r="P26" s="23"/>
      <c r="Q26" s="61">
        <f>IF(O15&lt;=0,0,ROUND(IF(P26="taip",K16*1/12),2))</f>
        <v>0</v>
      </c>
      <c r="R26" s="64">
        <f t="shared" si="2"/>
        <v>0</v>
      </c>
    </row>
    <row r="27" spans="1:18" ht="16.5" thickBot="1" x14ac:dyDescent="0.3">
      <c r="A27" s="24" t="s">
        <v>21</v>
      </c>
      <c r="B27" s="110" t="s">
        <v>80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2"/>
      <c r="Q27" s="71">
        <f>ROUND(IF(P15&lt;=0,0,(IF(P21&lt;P15,(Q23-(L15+M15)*13.66/12)*0.19*(P21/P15-1),0))),2)</f>
        <v>0</v>
      </c>
      <c r="R27" s="70">
        <f t="shared" si="2"/>
        <v>0</v>
      </c>
    </row>
    <row r="28" spans="1:18" ht="8.25" customHeight="1" thickBot="1" x14ac:dyDescent="0.3">
      <c r="A28" s="147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9"/>
    </row>
    <row r="29" spans="1:18" s="26" customFormat="1" ht="18" customHeight="1" x14ac:dyDescent="0.25">
      <c r="A29" s="25" t="s">
        <v>23</v>
      </c>
      <c r="B29" s="123" t="s">
        <v>85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5"/>
    </row>
    <row r="30" spans="1:18" s="18" customFormat="1" x14ac:dyDescent="0.25">
      <c r="A30" s="17" t="s">
        <v>24</v>
      </c>
      <c r="B30" s="134" t="s">
        <v>76</v>
      </c>
      <c r="C30" s="134"/>
      <c r="D30" s="21"/>
      <c r="E30" s="21"/>
      <c r="F30" s="21"/>
      <c r="G30" s="21"/>
      <c r="H30" s="21"/>
      <c r="I30" s="21"/>
      <c r="J30" s="21"/>
      <c r="K30" s="57">
        <f>SUM(D30:J30)</f>
        <v>0</v>
      </c>
      <c r="L30" s="150"/>
      <c r="M30" s="150"/>
      <c r="N30" s="150"/>
      <c r="O30" s="120"/>
      <c r="P30" s="121"/>
      <c r="Q30" s="151"/>
      <c r="R30" s="152"/>
    </row>
    <row r="31" spans="1:18" s="18" customFormat="1" ht="15.75" customHeight="1" x14ac:dyDescent="0.25">
      <c r="A31" s="17" t="s">
        <v>25</v>
      </c>
      <c r="B31" s="154" t="s">
        <v>27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6"/>
      <c r="O31" s="21"/>
      <c r="P31" s="22"/>
      <c r="Q31" s="120"/>
      <c r="R31" s="153"/>
    </row>
    <row r="32" spans="1:18" ht="33.75" customHeight="1" thickBot="1" x14ac:dyDescent="0.3">
      <c r="A32" s="16" t="s">
        <v>26</v>
      </c>
      <c r="B32" s="157" t="s">
        <v>96</v>
      </c>
      <c r="C32" s="156"/>
      <c r="D32" s="66">
        <f>D30*14.1/12</f>
        <v>0</v>
      </c>
      <c r="E32" s="66">
        <f>ROUND(E30*14.1/12,2)</f>
        <v>0</v>
      </c>
      <c r="F32" s="66">
        <f>ROUND(F30*14.1/12,2)</f>
        <v>0</v>
      </c>
      <c r="G32" s="66">
        <f>ROUND(G30*14.1/12,2)</f>
        <v>0</v>
      </c>
      <c r="H32" s="66">
        <f>ROUND(H30*11.35/12,2)</f>
        <v>0</v>
      </c>
      <c r="I32" s="66">
        <f>ROUND(I30*11.35/12,2)</f>
        <v>0</v>
      </c>
      <c r="J32" s="66">
        <f>ROUND(J30*11.35/12,2)</f>
        <v>0</v>
      </c>
      <c r="K32" s="66">
        <f>+SUM(D32:J32)</f>
        <v>0</v>
      </c>
      <c r="L32" s="158" t="s">
        <v>15</v>
      </c>
      <c r="M32" s="159"/>
      <c r="N32" s="159"/>
      <c r="O32" s="159"/>
      <c r="P32" s="160"/>
      <c r="Q32" s="63">
        <f>IF(O31&lt;=0,0,K32)</f>
        <v>0</v>
      </c>
      <c r="R32" s="64">
        <f>+Q32*$R$10</f>
        <v>0</v>
      </c>
    </row>
    <row r="33" spans="1:18" ht="7.5" customHeight="1" thickBot="1" x14ac:dyDescent="0.3">
      <c r="A33" s="144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6"/>
    </row>
    <row r="34" spans="1:18" ht="18" customHeight="1" x14ac:dyDescent="0.25">
      <c r="A34" s="15" t="s">
        <v>28</v>
      </c>
      <c r="B34" s="123" t="s">
        <v>29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</row>
    <row r="35" spans="1:18" s="18" customFormat="1" x14ac:dyDescent="0.25">
      <c r="A35" s="17" t="s">
        <v>30</v>
      </c>
      <c r="B35" s="134" t="s">
        <v>76</v>
      </c>
      <c r="C35" s="134"/>
      <c r="D35" s="135" t="s">
        <v>15</v>
      </c>
      <c r="E35" s="136"/>
      <c r="F35" s="136"/>
      <c r="G35" s="136"/>
      <c r="H35" s="136"/>
      <c r="I35" s="136"/>
      <c r="J35" s="137"/>
      <c r="K35" s="116"/>
      <c r="L35" s="126" t="s">
        <v>15</v>
      </c>
      <c r="M35" s="127"/>
      <c r="N35" s="128"/>
      <c r="O35" s="120" t="s">
        <v>15</v>
      </c>
      <c r="P35" s="121"/>
      <c r="Q35" s="126" t="s">
        <v>15</v>
      </c>
      <c r="R35" s="132"/>
    </row>
    <row r="36" spans="1:18" s="18" customFormat="1" x14ac:dyDescent="0.25">
      <c r="A36" s="17" t="s">
        <v>31</v>
      </c>
      <c r="B36" s="134" t="s">
        <v>33</v>
      </c>
      <c r="C36" s="134"/>
      <c r="D36" s="138"/>
      <c r="E36" s="139"/>
      <c r="F36" s="139"/>
      <c r="G36" s="139"/>
      <c r="H36" s="139"/>
      <c r="I36" s="139"/>
      <c r="J36" s="140"/>
      <c r="K36" s="117"/>
      <c r="L36" s="126"/>
      <c r="M36" s="127"/>
      <c r="N36" s="128"/>
      <c r="O36" s="60">
        <f>SUM(O37:O41)</f>
        <v>0</v>
      </c>
      <c r="P36" s="69">
        <f>SUM(P37:P41)</f>
        <v>0</v>
      </c>
      <c r="Q36" s="126"/>
      <c r="R36" s="132"/>
    </row>
    <row r="37" spans="1:18" s="18" customFormat="1" x14ac:dyDescent="0.25">
      <c r="A37" s="17" t="s">
        <v>55</v>
      </c>
      <c r="B37" s="122" t="s">
        <v>35</v>
      </c>
      <c r="C37" s="122"/>
      <c r="D37" s="138"/>
      <c r="E37" s="139"/>
      <c r="F37" s="139"/>
      <c r="G37" s="139"/>
      <c r="H37" s="139"/>
      <c r="I37" s="139"/>
      <c r="J37" s="140"/>
      <c r="K37" s="117"/>
      <c r="L37" s="126"/>
      <c r="M37" s="127"/>
      <c r="N37" s="128"/>
      <c r="O37" s="28"/>
      <c r="P37" s="27"/>
      <c r="Q37" s="126"/>
      <c r="R37" s="132"/>
    </row>
    <row r="38" spans="1:18" s="18" customFormat="1" x14ac:dyDescent="0.25">
      <c r="A38" s="17" t="s">
        <v>56</v>
      </c>
      <c r="B38" s="122" t="s">
        <v>37</v>
      </c>
      <c r="C38" s="122"/>
      <c r="D38" s="138"/>
      <c r="E38" s="139"/>
      <c r="F38" s="139"/>
      <c r="G38" s="139"/>
      <c r="H38" s="139"/>
      <c r="I38" s="139"/>
      <c r="J38" s="140"/>
      <c r="K38" s="117"/>
      <c r="L38" s="126"/>
      <c r="M38" s="127"/>
      <c r="N38" s="128"/>
      <c r="O38" s="28"/>
      <c r="P38" s="27"/>
      <c r="Q38" s="126"/>
      <c r="R38" s="132"/>
    </row>
    <row r="39" spans="1:18" s="18" customFormat="1" x14ac:dyDescent="0.25">
      <c r="A39" s="17" t="s">
        <v>57</v>
      </c>
      <c r="B39" s="119" t="s">
        <v>38</v>
      </c>
      <c r="C39" s="119"/>
      <c r="D39" s="138"/>
      <c r="E39" s="139"/>
      <c r="F39" s="139"/>
      <c r="G39" s="139"/>
      <c r="H39" s="139"/>
      <c r="I39" s="139"/>
      <c r="J39" s="140"/>
      <c r="K39" s="117"/>
      <c r="L39" s="126"/>
      <c r="M39" s="127"/>
      <c r="N39" s="128"/>
      <c r="O39" s="28"/>
      <c r="P39" s="27"/>
      <c r="Q39" s="126"/>
      <c r="R39" s="132"/>
    </row>
    <row r="40" spans="1:18" s="18" customFormat="1" x14ac:dyDescent="0.25">
      <c r="A40" s="29" t="s">
        <v>58</v>
      </c>
      <c r="B40" s="119" t="s">
        <v>39</v>
      </c>
      <c r="C40" s="119"/>
      <c r="D40" s="138"/>
      <c r="E40" s="139"/>
      <c r="F40" s="139"/>
      <c r="G40" s="139"/>
      <c r="H40" s="139"/>
      <c r="I40" s="139"/>
      <c r="J40" s="140"/>
      <c r="K40" s="117"/>
      <c r="L40" s="126"/>
      <c r="M40" s="127"/>
      <c r="N40" s="128"/>
      <c r="O40" s="28"/>
      <c r="P40" s="27"/>
      <c r="Q40" s="126"/>
      <c r="R40" s="132"/>
    </row>
    <row r="41" spans="1:18" s="18" customFormat="1" x14ac:dyDescent="0.25">
      <c r="A41" s="17" t="s">
        <v>59</v>
      </c>
      <c r="B41" s="119" t="s">
        <v>40</v>
      </c>
      <c r="C41" s="119"/>
      <c r="D41" s="141"/>
      <c r="E41" s="142"/>
      <c r="F41" s="142"/>
      <c r="G41" s="142"/>
      <c r="H41" s="142"/>
      <c r="I41" s="142"/>
      <c r="J41" s="143"/>
      <c r="K41" s="118"/>
      <c r="L41" s="129"/>
      <c r="M41" s="130"/>
      <c r="N41" s="131"/>
      <c r="O41" s="28"/>
      <c r="P41" s="27"/>
      <c r="Q41" s="129"/>
      <c r="R41" s="133"/>
    </row>
    <row r="42" spans="1:18" x14ac:dyDescent="0.25">
      <c r="A42" s="16" t="s">
        <v>32</v>
      </c>
      <c r="B42" s="104" t="s">
        <v>41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6"/>
      <c r="Q42" s="63">
        <f>+Q43+Q44</f>
        <v>0</v>
      </c>
      <c r="R42" s="64">
        <f>+Q42*$R$10</f>
        <v>0</v>
      </c>
    </row>
    <row r="43" spans="1:18" x14ac:dyDescent="0.25">
      <c r="A43" s="16" t="s">
        <v>34</v>
      </c>
      <c r="B43" s="107" t="s">
        <v>92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9"/>
      <c r="Q43" s="63">
        <f>ROUND(K35*4.7/12,2)</f>
        <v>0</v>
      </c>
      <c r="R43" s="64">
        <f>+Q43*$R$10</f>
        <v>0</v>
      </c>
    </row>
    <row r="44" spans="1:18" ht="16.5" thickBot="1" x14ac:dyDescent="0.3">
      <c r="A44" s="30" t="s">
        <v>36</v>
      </c>
      <c r="B44" s="110" t="s">
        <v>93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2"/>
      <c r="Q44" s="72">
        <f>IFERROR((ROUND(IF(K35/(P37+P38)&gt;17000,(K35-(P37+P38)*17000)*0.32/12,0)+IF(P39=0,K35*0.26/12,IF(K35/(P39)&gt;17000,(K35-(P39)*17000)*0.26/12,0))+IF(P40=0,K35*0.52/12,IF(K35/(P40)&gt;17000,(K35-(P40)*17000)*0.52/12,0))+IF(P41=0,K35*0.29/12,+IF(K35/(P41)&gt;17000,(K35-(P41)*17000)*0.29/12,0)),2)*-1),0)</f>
        <v>0</v>
      </c>
      <c r="R44" s="70">
        <f>+Q44*$R$10</f>
        <v>0</v>
      </c>
    </row>
    <row r="45" spans="1:18" ht="18" customHeight="1" thickBot="1" x14ac:dyDescent="0.3">
      <c r="A45" s="31" t="s">
        <v>42</v>
      </c>
      <c r="B45" s="113" t="s">
        <v>46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5"/>
      <c r="Q45" s="67">
        <f>+Q42+Q32+Q22</f>
        <v>0</v>
      </c>
      <c r="R45" s="68">
        <f>+Q45*$R$10</f>
        <v>0</v>
      </c>
    </row>
    <row r="46" spans="1:18" x14ac:dyDescent="0.25">
      <c r="A46" s="4" t="s">
        <v>43</v>
      </c>
      <c r="L46" s="32"/>
      <c r="M46" s="32"/>
      <c r="N46" s="32"/>
      <c r="O46" s="32"/>
      <c r="P46" s="32"/>
      <c r="Q46" s="32"/>
      <c r="R46" s="18"/>
    </row>
    <row r="47" spans="1:18" x14ac:dyDescent="0.25">
      <c r="A47" s="33" t="s">
        <v>97</v>
      </c>
      <c r="B47" s="34"/>
      <c r="C47" s="34"/>
      <c r="D47" s="33"/>
      <c r="E47" s="33"/>
      <c r="F47" s="33"/>
      <c r="G47" s="33"/>
      <c r="H47" s="33"/>
      <c r="I47" s="34"/>
      <c r="J47" s="35"/>
      <c r="K47" s="36"/>
      <c r="L47" s="37"/>
      <c r="M47" s="37"/>
      <c r="N47" s="37"/>
      <c r="O47" s="37"/>
      <c r="P47" s="37"/>
      <c r="Q47" s="37"/>
      <c r="R47" s="38"/>
    </row>
    <row r="48" spans="1:18" x14ac:dyDescent="0.25">
      <c r="A48" s="33" t="s">
        <v>81</v>
      </c>
      <c r="B48" s="39"/>
      <c r="C48" s="39"/>
      <c r="D48" s="33"/>
      <c r="E48" s="33"/>
      <c r="G48" s="40" t="str">
        <f>IFERROR(P21/P15,"-")</f>
        <v>-</v>
      </c>
      <c r="H48" s="33" t="s">
        <v>77</v>
      </c>
      <c r="I48" s="37"/>
      <c r="J48" s="37"/>
      <c r="K48" s="37"/>
      <c r="L48" s="41"/>
      <c r="M48" s="42"/>
      <c r="N48" s="42"/>
      <c r="O48" s="42"/>
      <c r="P48" s="42"/>
      <c r="Q48" s="42"/>
      <c r="R48" s="42"/>
    </row>
    <row r="49" spans="1:19" x14ac:dyDescent="0.25">
      <c r="A49" s="33" t="s">
        <v>94</v>
      </c>
      <c r="B49" s="43"/>
      <c r="C49" s="44"/>
      <c r="D49" s="33"/>
      <c r="E49" s="33"/>
      <c r="F49" s="33"/>
      <c r="G49" s="33"/>
      <c r="H49" s="33"/>
      <c r="I49" s="37"/>
      <c r="J49" s="37"/>
      <c r="K49" s="36"/>
      <c r="L49" s="45"/>
      <c r="M49" s="37"/>
      <c r="N49" s="37"/>
      <c r="O49" s="37"/>
      <c r="P49" s="37"/>
      <c r="Q49" s="37"/>
      <c r="R49" s="38"/>
    </row>
    <row r="50" spans="1:19" x14ac:dyDescent="0.25">
      <c r="A50" s="33" t="s">
        <v>82</v>
      </c>
      <c r="B50" s="43"/>
      <c r="C50" s="36"/>
      <c r="D50" s="33"/>
      <c r="E50" s="33"/>
      <c r="F50" s="33"/>
      <c r="G50" s="33"/>
      <c r="H50" s="33"/>
      <c r="I50" s="37"/>
      <c r="J50" s="37"/>
      <c r="K50" s="36"/>
      <c r="L50" s="45"/>
      <c r="M50" s="37"/>
      <c r="N50" s="37"/>
      <c r="O50" s="37"/>
      <c r="P50" s="37"/>
      <c r="Q50" s="37"/>
      <c r="R50" s="38"/>
    </row>
    <row r="51" spans="1:19" x14ac:dyDescent="0.25">
      <c r="A51" s="51" t="s">
        <v>48</v>
      </c>
      <c r="B51" s="48"/>
      <c r="C51" s="48"/>
      <c r="D51" s="33"/>
      <c r="E51" s="33"/>
      <c r="F51" s="33"/>
      <c r="G51" s="33"/>
      <c r="H51" s="33"/>
      <c r="I51" s="37"/>
      <c r="J51" s="37"/>
      <c r="K51" s="46"/>
      <c r="L51" s="46"/>
      <c r="M51" s="42"/>
      <c r="N51" s="42"/>
      <c r="O51" s="42"/>
      <c r="P51" s="42"/>
      <c r="Q51" s="42"/>
      <c r="R51" s="42"/>
    </row>
    <row r="52" spans="1:19" x14ac:dyDescent="0.25">
      <c r="A52" s="51" t="s">
        <v>83</v>
      </c>
      <c r="B52" s="48"/>
      <c r="C52" s="48"/>
      <c r="D52" s="33"/>
      <c r="E52" s="33"/>
      <c r="F52" s="33"/>
      <c r="G52" s="33"/>
      <c r="H52" s="33"/>
      <c r="I52" s="37"/>
      <c r="J52" s="37"/>
      <c r="K52" s="46"/>
      <c r="L52" s="46"/>
      <c r="M52" s="42"/>
      <c r="N52" s="42"/>
      <c r="O52" s="42"/>
      <c r="P52" s="42"/>
      <c r="Q52" s="42"/>
      <c r="R52" s="42"/>
    </row>
    <row r="53" spans="1:19" x14ac:dyDescent="0.25">
      <c r="A53" s="33"/>
      <c r="B53" s="3"/>
      <c r="C53" s="3"/>
      <c r="D53" s="33"/>
      <c r="E53" s="33"/>
      <c r="F53" s="33"/>
      <c r="G53" s="33"/>
      <c r="H53" s="33"/>
      <c r="I53" s="37"/>
      <c r="J53" s="37"/>
      <c r="K53" s="3"/>
      <c r="L53" s="3"/>
      <c r="M53" s="3"/>
      <c r="N53" s="47"/>
      <c r="O53" s="3"/>
      <c r="P53" s="3"/>
      <c r="Q53" s="3"/>
      <c r="R53" s="3"/>
      <c r="S53" s="1"/>
    </row>
    <row r="54" spans="1:19" x14ac:dyDescent="0.25">
      <c r="A54" s="73" t="s">
        <v>78</v>
      </c>
      <c r="B54" s="73"/>
      <c r="C54" s="33"/>
      <c r="D54" s="74"/>
      <c r="E54" s="77"/>
      <c r="F54" s="74"/>
    </row>
    <row r="55" spans="1:19" ht="18.75" x14ac:dyDescent="0.25">
      <c r="A55" s="75"/>
      <c r="B55" s="75"/>
      <c r="C55" s="76"/>
      <c r="D55" s="78" t="s">
        <v>79</v>
      </c>
      <c r="E55" s="78"/>
      <c r="F55" s="78"/>
    </row>
  </sheetData>
  <mergeCells count="63">
    <mergeCell ref="Q15:R21"/>
    <mergeCell ref="B15:C15"/>
    <mergeCell ref="B16:C16"/>
    <mergeCell ref="L16:N21"/>
    <mergeCell ref="B17:C17"/>
    <mergeCell ref="H17:J17"/>
    <mergeCell ref="B18:C18"/>
    <mergeCell ref="B19:C19"/>
    <mergeCell ref="B20:C20"/>
    <mergeCell ref="B21:C21"/>
    <mergeCell ref="D19:K21"/>
    <mergeCell ref="B25:P25"/>
    <mergeCell ref="B26:K26"/>
    <mergeCell ref="L26:O26"/>
    <mergeCell ref="N23:P23"/>
    <mergeCell ref="B22:P22"/>
    <mergeCell ref="B23:C23"/>
    <mergeCell ref="B24:P24"/>
    <mergeCell ref="D35:J41"/>
    <mergeCell ref="B36:C36"/>
    <mergeCell ref="A33:R33"/>
    <mergeCell ref="B27:P27"/>
    <mergeCell ref="A28:R28"/>
    <mergeCell ref="B29:R29"/>
    <mergeCell ref="L30:N30"/>
    <mergeCell ref="O30:P30"/>
    <mergeCell ref="Q30:R31"/>
    <mergeCell ref="B30:C30"/>
    <mergeCell ref="B31:N31"/>
    <mergeCell ref="B32:C32"/>
    <mergeCell ref="L32:P32"/>
    <mergeCell ref="B14:R14"/>
    <mergeCell ref="B42:P42"/>
    <mergeCell ref="B43:P43"/>
    <mergeCell ref="B44:P44"/>
    <mergeCell ref="B45:P45"/>
    <mergeCell ref="K35:K41"/>
    <mergeCell ref="B39:C39"/>
    <mergeCell ref="B40:C40"/>
    <mergeCell ref="B41:C41"/>
    <mergeCell ref="O35:P35"/>
    <mergeCell ref="B37:C37"/>
    <mergeCell ref="B38:C38"/>
    <mergeCell ref="B34:R34"/>
    <mergeCell ref="L35:N41"/>
    <mergeCell ref="Q35:R41"/>
    <mergeCell ref="B35:C35"/>
    <mergeCell ref="D55:F55"/>
    <mergeCell ref="O1:R5"/>
    <mergeCell ref="D18:G18"/>
    <mergeCell ref="E1:I1"/>
    <mergeCell ref="E2:I2"/>
    <mergeCell ref="E3:I3"/>
    <mergeCell ref="E4:I4"/>
    <mergeCell ref="E5:I5"/>
    <mergeCell ref="E6:I6"/>
    <mergeCell ref="A9:R9"/>
    <mergeCell ref="A11:A12"/>
    <mergeCell ref="B11:C12"/>
    <mergeCell ref="D11:N11"/>
    <mergeCell ref="Q11:R11"/>
    <mergeCell ref="O11:P11"/>
    <mergeCell ref="B13:C13"/>
  </mergeCells>
  <dataValidations count="1">
    <dataValidation type="list" allowBlank="1" showInputMessage="1" showErrorMessage="1" error="Galimos reikšmės: Taip,Ne" sqref="P26">
      <formula1>"Taip,Ne"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8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o priedas" ma:contentTypeID="0x010100D76F90AF19434866994CD715ED8FEE4200686DA73B51BDAE499A8C5C19CB59598B" ma:contentTypeVersion="1" ma:contentTypeDescription="" ma:contentTypeScope="" ma:versionID="17e0f298a61a194f68c0739e60e142b3">
  <xsd:schema xmlns:xsd="http://www.w3.org/2001/XMLSchema" xmlns:xs="http://www.w3.org/2001/XMLSchema" xmlns:p="http://schemas.microsoft.com/office/2006/metadata/properties" xmlns:ns2="4b2e9d09-07c5-42d4-ad0a-92e216c40b99" xmlns:ns3="7ddbcf87-b050-43a2-b7ff-65d83e78af57" targetNamespace="http://schemas.microsoft.com/office/2006/metadata/properties" ma:root="true" ma:fieldsID="d0aa26ecac8558f5a019f19a99f1449f" ns2:_="" ns3:_="">
    <xsd:import namespace="4b2e9d09-07c5-42d4-ad0a-92e216c40b99"/>
    <xsd:import namespace="7ddbcf87-b050-43a2-b7ff-65d83e78af57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o2cc8c89477e456eb48e61b1cb42a2c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bcf87-b050-43a2-b7ff-65d83e78af57" elementFormDefault="qualified">
    <xsd:import namespace="http://schemas.microsoft.com/office/2006/documentManagement/types"/>
    <xsd:import namespace="http://schemas.microsoft.com/office/infopath/2007/PartnerControls"/>
    <xsd:element name="o2cc8c89477e456eb48e61b1cb42a2c0" ma:index="9" nillable="true" ma:displayName="DmsPermissionsDivisions_0" ma:hidden="true" ma:internalName="o2cc8c89477e456eb48e61b1cb42a2c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2cc8c89477e456eb48e61b1cb42a2c0 xmlns="7ddbcf87-b050-43a2-b7ff-65d83e78af57" xsi:nil="true"/>
    <DmsDocPrepListOrderNo xmlns="4b2e9d09-07c5-42d4-ad0a-92e216c40b99">2</DmsDocPrepListOrderN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168C8A-032A-4DAD-B5F2-3385310C24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7ddbcf87-b050-43a2-b7ff-65d83e78a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4F61BC-E12E-4B76-B4C0-3068060C6974}">
  <ds:schemaRefs>
    <ds:schemaRef ds:uri="7ddbcf87-b050-43a2-b7ff-65d83e78af57"/>
    <ds:schemaRef ds:uri="http://purl.org/dc/terms/"/>
    <ds:schemaRef ds:uri="http://purl.org/dc/elements/1.1/"/>
    <ds:schemaRef ds:uri="http://schemas.openxmlformats.org/package/2006/metadata/core-properties"/>
    <ds:schemaRef ds:uri="4b2e9d09-07c5-42d4-ad0a-92e216c40b9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4BFA1C5-0AD5-4F8B-9A41-1B72849CAC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nauja redakcija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BAZINIO MOKĖJIMO UŽ PIRMINĖS AMBULATORINĖS ASMENS SVEIKATOS PRIEŽIŪROS PASLAUGAS ATASKAITA</dc:title>
  <dc:creator>Lukas Žilinskas</dc:creator>
  <cp:lastModifiedBy>ŠAULYTĖ SKAIRIENĖ Dalia</cp:lastModifiedBy>
  <cp:lastPrinted>2018-02-05T11:54:54Z</cp:lastPrinted>
  <dcterms:created xsi:type="dcterms:W3CDTF">2017-04-14T07:48:43Z</dcterms:created>
  <dcterms:modified xsi:type="dcterms:W3CDTF">2018-02-08T11:51:55Z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0x010100D76F90AF19434866994CD715ED8FEE4200686DA73B51BDAE499A8C5C19CB59598B</vt:lpwstr>
  </property>
  <property fmtid="{D5CDD505-2E9C-101B-9397-08002B2CF9AE}" pid="3" name="TaxCatchAll">
    <vt:lpwstr>
    </vt:lpwstr>
  </property>
</Properties>
</file>